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H:\"/>
    </mc:Choice>
  </mc:AlternateContent>
  <bookViews>
    <workbookView xWindow="0" yWindow="0" windowWidth="14388" windowHeight="1032"/>
  </bookViews>
  <sheets>
    <sheet name="Guidance - Read Me First" sheetId="6" r:id="rId1"/>
    <sheet name="Lease vs. Buy" sheetId="2" r:id="rId2"/>
    <sheet name="Save Option 1" sheetId="11" r:id="rId3"/>
    <sheet name="Save Option 2" sheetId="12" r:id="rId4"/>
    <sheet name="Example" sheetId="10" r:id="rId5"/>
    <sheet name="Lists and Tables" sheetId="1" state="hidden" r:id="rId6"/>
  </sheets>
  <definedNames>
    <definedName name="_xlnm._FilterDatabase" localSheetId="5" hidden="1">'Lists and Tables'!$B$4:$C$29</definedName>
    <definedName name="AnnualLease">'Lease vs. Buy'!$H$21</definedName>
    <definedName name="Decision">'Lease vs. Buy'!$AP$4</definedName>
    <definedName name="DiscRate">'Lease vs. Buy'!$D$17</definedName>
    <definedName name="LeaseTerm">'Lease vs. Buy'!$D$13</definedName>
    <definedName name="MaintBuy">'Lease vs. Buy'!$E$23</definedName>
    <definedName name="MaintLease">'Lease vs. Buy'!$H$23</definedName>
    <definedName name="OCRRate">'Lists and Tables'!$E$5</definedName>
    <definedName name="_xlnm.Print_Area" localSheetId="4">Example!$A$1:$Z$59</definedName>
    <definedName name="_xlnm.Print_Area" localSheetId="0">'Guidance - Read Me First'!$B$1:$G$108</definedName>
    <definedName name="_xlnm.Print_Area" localSheetId="1">'Lease vs. Buy'!$A$1:$Z$59</definedName>
    <definedName name="_xlnm.Print_Area" localSheetId="2">'Save Option 1'!$A$1:$Z$42</definedName>
    <definedName name="_xlnm.Print_Area" localSheetId="3">'Save Option 2'!$A$1:$Z$40</definedName>
    <definedName name="PurchasePrice">'Lease vs. Buy'!$H$11</definedName>
    <definedName name="Residual">'Lease vs. Buy'!$H$15</definedName>
    <definedName name="StartDate">'Lease vs. Buy'!$D$11</definedName>
    <definedName name="TradeIn">'Lease vs. Buy'!$H$13</definedName>
    <definedName name="UsefulLife">'Lease vs. Buy'!$D$15</definedName>
    <definedName name="YearDays">OFFSET('Lists and Tables'!$B$4,0,0,COUNTA('Lists and Tables'!$B:$B)-1,2)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7" i="11" l="1"/>
  <c r="AP6" i="11" s="1"/>
  <c r="AP2" i="11"/>
  <c r="AP1" i="11"/>
  <c r="AP5" i="12" l="1"/>
  <c r="AP2" i="12" l="1"/>
  <c r="AP1" i="12"/>
  <c r="AP4" i="12"/>
  <c r="C51" i="6" l="1"/>
  <c r="G58" i="6" l="1"/>
  <c r="F58" i="6"/>
  <c r="D58" i="6"/>
  <c r="D57" i="6"/>
  <c r="C55" i="6"/>
  <c r="C54" i="6"/>
  <c r="C53" i="6"/>
  <c r="C50" i="6"/>
  <c r="C49" i="6"/>
  <c r="C58" i="6" l="1"/>
  <c r="C57" i="6"/>
  <c r="F46" i="2" l="1"/>
  <c r="AP5" i="10" l="1"/>
  <c r="AP4" i="10" s="1"/>
  <c r="AP2" i="10"/>
  <c r="AP1" i="10"/>
  <c r="F34" i="2" l="1"/>
  <c r="F44" i="2" s="1"/>
  <c r="H44" i="2" s="1"/>
  <c r="F48" i="2" l="1"/>
  <c r="H48" i="2" l="1"/>
  <c r="H7" i="2"/>
  <c r="C14" i="2" l="1"/>
  <c r="M7" i="2"/>
  <c r="O7" i="2" s="1"/>
  <c r="X17" i="2" l="1"/>
  <c r="Y17" i="2" s="1"/>
  <c r="Q18" i="2"/>
  <c r="P18" i="2"/>
  <c r="M13" i="2"/>
  <c r="M14" i="2"/>
  <c r="M15" i="2"/>
  <c r="O15" i="2" s="1"/>
  <c r="M16" i="2"/>
  <c r="M8" i="2"/>
  <c r="N16" i="2" l="1"/>
  <c r="O16" i="2"/>
  <c r="N14" i="2"/>
  <c r="O14" i="2"/>
  <c r="U13" i="2"/>
  <c r="Y13" i="2" s="1"/>
  <c r="O13" i="2"/>
  <c r="M9" i="2"/>
  <c r="Q17" i="2"/>
  <c r="R14" i="2"/>
  <c r="Z13" i="2"/>
  <c r="P15" i="2"/>
  <c r="P14" i="2"/>
  <c r="Z15" i="2"/>
  <c r="Z14" i="2"/>
  <c r="N13" i="2"/>
  <c r="X13" i="2"/>
  <c r="U15" i="2"/>
  <c r="U14" i="2"/>
  <c r="N15" i="2"/>
  <c r="R15" i="2"/>
  <c r="Z16" i="2"/>
  <c r="U16" i="2"/>
  <c r="N8" i="2"/>
  <c r="N7" i="2"/>
  <c r="R8" i="2"/>
  <c r="O8" i="2" s="1"/>
  <c r="U8" i="2"/>
  <c r="U7" i="2"/>
  <c r="R16" i="2"/>
  <c r="Q13" i="2"/>
  <c r="Q16" i="2"/>
  <c r="R13" i="2"/>
  <c r="Q15" i="2"/>
  <c r="P16" i="2"/>
  <c r="Q14" i="2"/>
  <c r="P13" i="2"/>
  <c r="V13" i="2" l="1"/>
  <c r="W13" i="2"/>
  <c r="M10" i="2"/>
  <c r="M11" i="2" s="1"/>
  <c r="U9" i="2"/>
  <c r="V9" i="2" s="1"/>
  <c r="R9" i="2"/>
  <c r="O9" i="2" s="1"/>
  <c r="N9" i="2"/>
  <c r="Y15" i="2"/>
  <c r="W15" i="2"/>
  <c r="V15" i="2"/>
  <c r="Y14" i="2"/>
  <c r="X14" i="2"/>
  <c r="W14" i="2"/>
  <c r="V14" i="2"/>
  <c r="V16" i="2"/>
  <c r="X16" i="2"/>
  <c r="Y16" i="2"/>
  <c r="W16" i="2"/>
  <c r="X15" i="2"/>
  <c r="W8" i="2"/>
  <c r="V8" i="2"/>
  <c r="W7" i="2"/>
  <c r="V7" i="2"/>
  <c r="P8" i="2"/>
  <c r="Q8" i="2" s="1"/>
  <c r="P7" i="2"/>
  <c r="M12" i="2" l="1"/>
  <c r="U11" i="2"/>
  <c r="W11" i="2" s="1"/>
  <c r="R11" i="2"/>
  <c r="N11" i="2"/>
  <c r="U10" i="2"/>
  <c r="W10" i="2" s="1"/>
  <c r="R10" i="2"/>
  <c r="O10" i="2" s="1"/>
  <c r="N10" i="2"/>
  <c r="W9" i="2"/>
  <c r="Q7" i="2"/>
  <c r="P9" i="2"/>
  <c r="Q9" i="2" s="1"/>
  <c r="V11" i="2" l="1"/>
  <c r="X11" i="2" s="1"/>
  <c r="Y11" i="2" s="1"/>
  <c r="O11" i="2"/>
  <c r="P11" i="2" s="1"/>
  <c r="Q11" i="2" s="1"/>
  <c r="U12" i="2"/>
  <c r="O12" i="2"/>
  <c r="N12" i="2"/>
  <c r="R12" i="2"/>
  <c r="P12" i="2"/>
  <c r="Q12" i="2" s="1"/>
  <c r="V10" i="2"/>
  <c r="P10" i="2"/>
  <c r="Q10" i="2" s="1"/>
  <c r="Q19" i="2" l="1"/>
  <c r="AP1" i="2" s="1"/>
  <c r="V12" i="2"/>
  <c r="W12" i="2"/>
  <c r="X12" i="2" s="1"/>
  <c r="Y12" i="2" s="1"/>
  <c r="P19" i="2"/>
  <c r="X7" i="2"/>
  <c r="X10" i="2"/>
  <c r="Y10" i="2" s="1"/>
  <c r="X9" i="2"/>
  <c r="Y9" i="2" s="1"/>
  <c r="X8" i="2"/>
  <c r="Y8" i="2" s="1"/>
  <c r="AP5" i="2" l="1"/>
  <c r="X19" i="2"/>
  <c r="Y7" i="2"/>
  <c r="Y19" i="2" s="1"/>
  <c r="AP2" i="2" s="1"/>
  <c r="Z12" i="2" l="1"/>
  <c r="Z10" i="2"/>
  <c r="Z11" i="2"/>
  <c r="Z9" i="2"/>
  <c r="Z8" i="2"/>
  <c r="AP4" i="2" l="1"/>
  <c r="C53" i="2" l="1"/>
</calcChain>
</file>

<file path=xl/sharedStrings.xml><?xml version="1.0" encoding="utf-8"?>
<sst xmlns="http://schemas.openxmlformats.org/spreadsheetml/2006/main" count="655" uniqueCount="174">
  <si>
    <t>Buy vs. Lease Inputs</t>
  </si>
  <si>
    <t xml:space="preserve">Proposed Acquisition: </t>
  </si>
  <si>
    <t xml:space="preserve">Prepared By: </t>
  </si>
  <si>
    <t xml:space="preserve">Date: </t>
  </si>
  <si>
    <t xml:space="preserve">Lease Term (Years): </t>
  </si>
  <si>
    <t xml:space="preserve">Asset Useful Life (Years): </t>
  </si>
  <si>
    <t xml:space="preserve">Annual Discount Rate: </t>
  </si>
  <si>
    <t xml:space="preserve">Trade-in/Discount: </t>
  </si>
  <si>
    <t xml:space="preserve">Salvage/Residual Value: </t>
  </si>
  <si>
    <t>All $ amounts are to exclude GST</t>
  </si>
  <si>
    <t>Leasing</t>
  </si>
  <si>
    <t>Buying</t>
  </si>
  <si>
    <t>Annual Lease Payments</t>
  </si>
  <si>
    <t xml:space="preserve">Annual Maintenance &amp; Other Costs: </t>
  </si>
  <si>
    <t xml:space="preserve">Annual Lease Payments: </t>
  </si>
  <si>
    <t>Year Ending</t>
  </si>
  <si>
    <t>Maintenance &amp; Other Costs</t>
  </si>
  <si>
    <t>Opportunity Cost (Interest Foregone)</t>
  </si>
  <si>
    <t>Net Cash Outlay</t>
  </si>
  <si>
    <t>Current Value</t>
  </si>
  <si>
    <t>Net Present Value</t>
  </si>
  <si>
    <t>Year</t>
  </si>
  <si>
    <t>Days</t>
  </si>
  <si>
    <t>Lists and Tables</t>
  </si>
  <si>
    <t xml:space="preserve">Net Purchase Price: </t>
  </si>
  <si>
    <t xml:space="preserve">Salvage Value: </t>
  </si>
  <si>
    <t xml:space="preserve">Total Cost to Buy: </t>
  </si>
  <si>
    <t xml:space="preserve">Residual Value: </t>
  </si>
  <si>
    <t xml:space="preserve">Total Cost to Lease: </t>
  </si>
  <si>
    <t>Lease Option</t>
  </si>
  <si>
    <t>Buy Option</t>
  </si>
  <si>
    <t/>
  </si>
  <si>
    <t xml:space="preserve">What is this year's Operations Grant? </t>
  </si>
  <si>
    <t>Guidance</t>
  </si>
  <si>
    <t>Enter your name</t>
  </si>
  <si>
    <t>As per lease agreement</t>
  </si>
  <si>
    <t>procurement@mbie.govt.nz</t>
  </si>
  <si>
    <t>http://education.govt.nz/school/running-a-school/all-of-government-contracts/</t>
  </si>
  <si>
    <t xml:space="preserve">Buy Price: </t>
  </si>
  <si>
    <t xml:space="preserve">Start/Buy Date: </t>
  </si>
  <si>
    <t>How to use this Model</t>
  </si>
  <si>
    <t xml:space="preserve">Lease vs. Buy </t>
  </si>
  <si>
    <t>Useful Links</t>
  </si>
  <si>
    <t xml:space="preserve">All-of- Government Contracts Website </t>
  </si>
  <si>
    <t xml:space="preserve">All-of- Government Contracts Email Support </t>
  </si>
  <si>
    <t>http://www.education.govt.nz/assets/Documents/School/Running-a-school/Financial-Information-for-Schools-Handbook/Financial-Information-for-Schools-Handbook2018.pdf</t>
  </si>
  <si>
    <t>As per lease agreement or as expected</t>
  </si>
  <si>
    <t>As per lease agreement or as per experience you can refer to IRD website for useful life of assets - see link below</t>
  </si>
  <si>
    <t>Input &amp; Other Relevant Cell Guidance</t>
  </si>
  <si>
    <t>Ensure you have sought competitive pricing for both the buy and lease options through quotes from multiple vendors or lessors</t>
  </si>
  <si>
    <t>Do you have sufficient funds to buy the asset and meet the school's future cash flow requirements?</t>
  </si>
  <si>
    <t>The Lease vs. Buy decision is not always straightforward; it requires analysis to determine the best outcome for your school</t>
  </si>
  <si>
    <t>Schools should consider buying through the All-of-Government contracting service - Returning average savings of 15% savings per contract*</t>
  </si>
  <si>
    <t xml:space="preserve">*MBIE presentation citing Schools may achieve savings up to this level. Savings calculated on average school spend, based on 2017/18 data.
</t>
  </si>
  <si>
    <t>Defaults to the date on which the analysis is being prepared</t>
  </si>
  <si>
    <t>All numbers entered in the input section should be exclusive of GST</t>
  </si>
  <si>
    <t>Link to Financial Advisors (navigate to bottom of the link)</t>
  </si>
  <si>
    <t>Computer Equipment</t>
  </si>
  <si>
    <t>Joe Bloggs</t>
  </si>
  <si>
    <t>Yes</t>
  </si>
  <si>
    <t>Total expected annual borrowing and interest payments</t>
  </si>
  <si>
    <t>Note: Clicking the 'Clear Form' data will clear out any input data</t>
  </si>
  <si>
    <t>Current annual borrowing and interest payments</t>
  </si>
  <si>
    <t>New annual borrowing and interest payments</t>
  </si>
  <si>
    <t>As per lease agreement or as expected. Enter in format DD MONTH YEAR e.g. 30 June 2019</t>
  </si>
  <si>
    <t>Item</t>
  </si>
  <si>
    <t>Copier</t>
  </si>
  <si>
    <t>Car</t>
  </si>
  <si>
    <t>Interest and Principal Payments</t>
  </si>
  <si>
    <t>Total</t>
  </si>
  <si>
    <t>Inputs Result</t>
  </si>
  <si>
    <t>Your inputs result in a higher lease cost than purchase price. You must, however, consider ALL FACTORS in making your Lease vs. Buy decision.  Click the 'Inputs Result' hyperlink for guidance.</t>
  </si>
  <si>
    <t>Existing Borrowing Commitments</t>
  </si>
  <si>
    <t>Annual Existing Borrowing Commitments</t>
  </si>
  <si>
    <r>
      <t xml:space="preserve">Results from your inputs must take into account all considerations (refer above for guidance </t>
    </r>
    <r>
      <rPr>
        <i/>
        <sz val="11"/>
        <color theme="1"/>
        <rFont val="Calibri"/>
        <family val="2"/>
        <scheme val="minor"/>
      </rPr>
      <t>''Making a decision on whether to Lease vs. Buy - Considerations/Checklist''</t>
    </r>
    <r>
      <rPr>
        <sz val="11"/>
        <color theme="1"/>
        <rFont val="Calibri"/>
        <family val="2"/>
        <scheme val="minor"/>
      </rPr>
      <t>)</t>
    </r>
  </si>
  <si>
    <t>Making a decision on whether to Lease vs. Buy - 'Considerations/Checklist'</t>
  </si>
  <si>
    <r>
      <rPr>
        <i/>
        <u/>
        <sz val="12"/>
        <color rgb="FFFF0000"/>
        <rFont val="Calibri"/>
        <family val="2"/>
        <scheme val="minor"/>
      </rPr>
      <t xml:space="preserve">Please read </t>
    </r>
    <r>
      <rPr>
        <i/>
        <sz val="12"/>
        <color rgb="FFFF0000"/>
        <rFont val="Calibri"/>
        <family val="2"/>
        <scheme val="minor"/>
      </rPr>
      <t>the information in this worksheet to best support your decision to Lease vs. Buy, and to ensure best use of this model</t>
    </r>
  </si>
  <si>
    <t>Formula - Linked to input into Annual Existing Commitments</t>
  </si>
  <si>
    <t>Schools cannot exceed their borrowing limit (which includes Finance leasing principal and interest repayments) of 10% of operational funding - noting an exception can be sought, but must be obtained in advance [Refer to FISH section 2.4.5 'Borrowing decisions']</t>
  </si>
  <si>
    <r>
      <rPr>
        <b/>
        <u/>
        <sz val="11"/>
        <color theme="1"/>
        <rFont val="Calibri"/>
        <family val="2"/>
        <scheme val="minor"/>
      </rPr>
      <t>Tool Purpose:</t>
    </r>
    <r>
      <rPr>
        <sz val="11"/>
        <color theme="1"/>
        <rFont val="Calibri"/>
        <family val="2"/>
        <scheme val="minor"/>
      </rPr>
      <t xml:space="preserve"> complete the 'Lease vs. Buy' worksheet (which considers and compares costs over time) and then consider the results of this calculation in combination with the 'Considerations/Checklist' found below to inform a lease vs buy decision.</t>
    </r>
  </si>
  <si>
    <t>Cash Buy</t>
  </si>
  <si>
    <t>OCR Rate</t>
  </si>
  <si>
    <r>
      <t xml:space="preserve">Some Potential </t>
    </r>
    <r>
      <rPr>
        <b/>
        <sz val="11"/>
        <color theme="1"/>
        <rFont val="Calibri"/>
        <family val="2"/>
        <scheme val="minor"/>
      </rPr>
      <t>Advantages</t>
    </r>
    <r>
      <rPr>
        <sz val="11"/>
        <color theme="1"/>
        <rFont val="Calibri"/>
        <family val="2"/>
        <scheme val="minor"/>
      </rPr>
      <t xml:space="preserve"> of Leasing</t>
    </r>
  </si>
  <si>
    <r>
      <t xml:space="preserve">Some Potential </t>
    </r>
    <r>
      <rPr>
        <b/>
        <sz val="11"/>
        <color theme="1"/>
        <rFont val="Calibri"/>
        <family val="2"/>
        <scheme val="minor"/>
      </rPr>
      <t>Disadvantages</t>
    </r>
    <r>
      <rPr>
        <sz val="11"/>
        <color theme="1"/>
        <rFont val="Calibri"/>
        <family val="2"/>
        <scheme val="minor"/>
      </rPr>
      <t xml:space="preserve"> of Leasing</t>
    </r>
  </si>
  <si>
    <r>
      <t xml:space="preserve">Weigh the advantages and disadvantages of a Lease vs. Buy approach specific to your school's circumstances across the </t>
    </r>
    <r>
      <rPr>
        <b/>
        <u/>
        <sz val="11"/>
        <color theme="1"/>
        <rFont val="Calibri"/>
        <family val="2"/>
        <scheme val="minor"/>
      </rPr>
      <t>life</t>
    </r>
    <r>
      <rPr>
        <b/>
        <sz val="11"/>
        <color theme="1"/>
        <rFont val="Calibri"/>
        <family val="2"/>
        <scheme val="minor"/>
      </rPr>
      <t xml:space="preserve"> of the lease</t>
    </r>
  </si>
  <si>
    <r>
      <t xml:space="preserve">The decision to enter a Leasing Agreement or to Buy an asset </t>
    </r>
    <r>
      <rPr>
        <b/>
        <u/>
        <sz val="11"/>
        <color theme="1"/>
        <rFont val="Calibri"/>
        <family val="2"/>
        <scheme val="minor"/>
      </rPr>
      <t>must</t>
    </r>
    <r>
      <rPr>
        <b/>
        <sz val="11"/>
        <color theme="1"/>
        <rFont val="Calibri"/>
        <family val="2"/>
        <scheme val="minor"/>
      </rPr>
      <t xml:space="preserve"> be made in accordance with the schools delegation authority policy</t>
    </r>
  </si>
  <si>
    <t>https://www.ird.govt.nz/income-tax/income-tax-for-businesses-and-organisations/types-of-business-expenses/depreciation/claiming-depreciation/work-out-straight-line-depreciation</t>
  </si>
  <si>
    <r>
      <t xml:space="preserve">IRD Useful Life Of Assets
</t>
    </r>
    <r>
      <rPr>
        <b/>
        <i/>
        <sz val="11"/>
        <color theme="1"/>
        <rFont val="Calibri"/>
        <family val="2"/>
        <scheme val="minor"/>
      </rPr>
      <t>Common Depreciation rates for schools and kura</t>
    </r>
    <r>
      <rPr>
        <i/>
        <sz val="11"/>
        <color theme="1"/>
        <rFont val="Calibri"/>
        <family val="2"/>
        <scheme val="minor"/>
      </rPr>
      <t xml:space="preserve">
- Laptop Computers - 4 years 
- Photocopiers - 5 years
- Motor Vehicles - 5 years</t>
    </r>
  </si>
  <si>
    <t>Financial Information for Schools Handbook (FISH)</t>
  </si>
  <si>
    <t>What if I don’t have a monthly lease cost and my agreement is based on target or expected volumes?</t>
  </si>
  <si>
    <t>If a photocopier, use the following calculation</t>
  </si>
  <si>
    <t>Colour Copy Charge ($)</t>
  </si>
  <si>
    <t>The calculation below is designed to assist you complete this calculation:</t>
  </si>
  <si>
    <t>Colour Service Charge ($)*</t>
  </si>
  <si>
    <t>Example</t>
  </si>
  <si>
    <t>Black &amp; White Copy Charge ($)</t>
  </si>
  <si>
    <t>Black &amp; White Service Charge ($)*</t>
  </si>
  <si>
    <t>Annual</t>
  </si>
  <si>
    <t>Monthly</t>
  </si>
  <si>
    <t>Annual Calculation</t>
  </si>
  <si>
    <t>Monthly Calculation</t>
  </si>
  <si>
    <t>Annual / Monthly repayment (input to Cell H21)</t>
  </si>
  <si>
    <t>Annual Maintenance &amp; Other Costs (input to Cell H23)</t>
  </si>
  <si>
    <t xml:space="preserve">Questions to ask your self </t>
  </si>
  <si>
    <t>Have I considered all my options? What alternatives are there?</t>
  </si>
  <si>
    <t xml:space="preserve">What is the total cost of this item? </t>
  </si>
  <si>
    <t>What are my payment options?</t>
  </si>
  <si>
    <t>What kind of support does the company offer me after the sale?</t>
  </si>
  <si>
    <t>What are there servicing and maintenance arrangements?</t>
  </si>
  <si>
    <t>What happens if I want to exit the agreement early?</t>
  </si>
  <si>
    <t>How long will it take for the equipment to begin paying for its self?</t>
  </si>
  <si>
    <t>Have I undertaken good due diligence to ensure I'm getting the best value for money?</t>
  </si>
  <si>
    <t xml:space="preserve">Is there an installation cost? </t>
  </si>
  <si>
    <t>How will I replace this asset once it reaches the end of it useful life?</t>
  </si>
  <si>
    <t>How will this impact my current infrastructure? Are there other related upgrades that will be needed?</t>
  </si>
  <si>
    <t>What type of debt/finance arrangement am in entering? A lease, a loan or some other arrangement?</t>
  </si>
  <si>
    <t>This situation is very similar to a monthly lease cost but there is a need for additional calculations to be performed based on the information contained in the agreement, to determine the monthly cost of the lease so that the use of this tool can assist in your decision making.</t>
  </si>
  <si>
    <t>Formula - Additional cost component specific to lease under consideration</t>
  </si>
  <si>
    <r>
      <t>Formula                                                                                                                                                                                                                                                  •  Total of 'Current annual borrowing and interest payments' in year of lease commencement and 'New annual borrowing and interest payments'                                                                                                                                                                                                                    •  Total schools borrowing and interest payments cannot exceed 10% of it's operational funding - [</t>
    </r>
    <r>
      <rPr>
        <b/>
        <sz val="11"/>
        <color theme="1"/>
        <rFont val="Calibri"/>
        <family val="2"/>
        <scheme val="minor"/>
      </rPr>
      <t>Refer to FISH section 2.4.5 'Borrowing decisions'</t>
    </r>
    <r>
      <rPr>
        <sz val="11"/>
        <color theme="1"/>
        <rFont val="Calibri"/>
        <family val="2"/>
        <scheme val="minor"/>
      </rPr>
      <t>]</t>
    </r>
  </si>
  <si>
    <t>Contact your local School Finance Advisor if you require any advice or support to complete your analysis. Some useful links have been included below</t>
  </si>
  <si>
    <r>
      <rPr>
        <b/>
        <sz val="11"/>
        <color theme="1"/>
        <rFont val="Calibri"/>
        <family val="2"/>
        <scheme val="minor"/>
      </rPr>
      <t>No risk of obsolescence:</t>
    </r>
    <r>
      <rPr>
        <sz val="11"/>
        <color theme="1"/>
        <rFont val="Calibri"/>
        <family val="2"/>
        <scheme val="minor"/>
      </rPr>
      <t xml:space="preserve"> where there is a high risk of technology becoming obsolete, leasing can save a school from the risk of investing in a technology that might soon become out-dated.</t>
    </r>
  </si>
  <si>
    <r>
      <rPr>
        <b/>
        <sz val="11"/>
        <color theme="1"/>
        <rFont val="Calibri"/>
        <family val="2"/>
        <scheme val="minor"/>
      </rPr>
      <t xml:space="preserve">Guaranteed service: </t>
    </r>
    <r>
      <rPr>
        <sz val="11"/>
        <color theme="1"/>
        <rFont val="Calibri"/>
        <family val="2"/>
        <scheme val="minor"/>
      </rPr>
      <t>many leases have built in levels of service so if something goes wrong you can have it repaired and operational again quickly.</t>
    </r>
  </si>
  <si>
    <r>
      <t xml:space="preserve">Obtaining </t>
    </r>
    <r>
      <rPr>
        <b/>
        <sz val="11"/>
        <color theme="1"/>
        <rFont val="Calibri"/>
        <family val="2"/>
        <scheme val="minor"/>
      </rPr>
      <t xml:space="preserve">Quality Assets </t>
    </r>
    <r>
      <rPr>
        <sz val="11"/>
        <color theme="1"/>
        <rFont val="Calibri"/>
        <family val="2"/>
        <scheme val="minor"/>
      </rPr>
      <t>in a</t>
    </r>
    <r>
      <rPr>
        <b/>
        <sz val="11"/>
        <color theme="1"/>
        <rFont val="Calibri"/>
        <family val="2"/>
        <scheme val="minor"/>
      </rPr>
      <t xml:space="preserve"> Cash flow Friendly </t>
    </r>
    <r>
      <rPr>
        <sz val="11"/>
        <color theme="1"/>
        <rFont val="Calibri"/>
        <family val="2"/>
        <scheme val="minor"/>
      </rPr>
      <t>way that may have been unaffordable otherwise, as the cost of a lease is spread over several year and therefore a significant cash outlay is not required.</t>
    </r>
  </si>
  <si>
    <r>
      <rPr>
        <b/>
        <sz val="11"/>
        <color theme="1"/>
        <rFont val="Calibri"/>
        <family val="2"/>
        <scheme val="minor"/>
      </rPr>
      <t>Flexibility:</t>
    </r>
    <r>
      <rPr>
        <sz val="11"/>
        <color theme="1"/>
        <rFont val="Calibri"/>
        <family val="2"/>
        <scheme val="minor"/>
      </rPr>
      <t xml:space="preserve">  leases are especially useful when you want to purchase a piece of equipment that you’re not 100 percent certain you will need long term. </t>
    </r>
  </si>
  <si>
    <r>
      <t xml:space="preserve">Regular </t>
    </r>
    <r>
      <rPr>
        <b/>
        <sz val="11"/>
        <color theme="1"/>
        <rFont val="Calibri"/>
        <family val="2"/>
        <scheme val="minor"/>
      </rPr>
      <t>lease expense: l</t>
    </r>
    <r>
      <rPr>
        <sz val="11"/>
        <color theme="1"/>
        <rFont val="Calibri"/>
        <family val="2"/>
        <scheme val="minor"/>
      </rPr>
      <t>ease payments are treated as expenses rather than as equity payments towards an asset. Short term lower lease costs, as opposed to a buy now decision, are likely to result in a higher overall cost in the long run.</t>
    </r>
  </si>
  <si>
    <r>
      <rPr>
        <b/>
        <sz val="11"/>
        <color theme="1"/>
        <rFont val="Calibri"/>
        <family val="2"/>
        <scheme val="minor"/>
      </rPr>
      <t xml:space="preserve">Increasing of Debt </t>
    </r>
    <r>
      <rPr>
        <sz val="11"/>
        <color theme="1"/>
        <rFont val="Calibri"/>
        <family val="2"/>
        <scheme val="minor"/>
      </rPr>
      <t>within the school: leases are considered to be debt and you may risk exceeding the 10% borrowing threshold.</t>
    </r>
  </si>
  <si>
    <r>
      <rPr>
        <b/>
        <sz val="11"/>
        <color theme="1"/>
        <rFont val="Calibri"/>
        <family val="2"/>
        <scheme val="minor"/>
      </rPr>
      <t>No Ownership</t>
    </r>
    <r>
      <rPr>
        <sz val="11"/>
        <color theme="1"/>
        <rFont val="Calibri"/>
        <family val="2"/>
        <scheme val="minor"/>
      </rPr>
      <t xml:space="preserve"> at the end of the leasing period: you do not end up becoming the owner of the asset, even though you have paid more than the value of the asset in many cases.</t>
    </r>
  </si>
  <si>
    <r>
      <rPr>
        <b/>
        <sz val="11"/>
        <color theme="1"/>
        <rFont val="Calibri"/>
        <family val="2"/>
        <scheme val="minor"/>
      </rPr>
      <t>Asset maintenance:</t>
    </r>
    <r>
      <rPr>
        <sz val="11"/>
        <color theme="1"/>
        <rFont val="Calibri"/>
        <family val="2"/>
        <scheme val="minor"/>
      </rPr>
      <t xml:space="preserve"> like all assets you are still required to meet the maintenance requirements to keep the asset in good working order</t>
    </r>
  </si>
  <si>
    <t>You should refer to FISH Section 2.4.8 'Large or long-term financial commitments' before committing to buying a new asset or entering into a leasing arrangement</t>
  </si>
  <si>
    <t>Lease terms and conditions can contain onerous clauses e.g. onerous rights of entry, early termination fees (penalties ), etc.  Check all clauses and factor the implications into your decision making. Understand what you are legally committing to.</t>
  </si>
  <si>
    <t>Asset Management Policy - the school should consider the decision relative to the school's asset management policy and with consideration to their current and future long term borrowings, relative to the terms of the lease, i.e. the school needs to be able to manage it's ongoing cash flow position in choosing to buy or lease a new asset(s)</t>
  </si>
  <si>
    <t>Once you have entered data for one option, you can save this into the Option worksheets (hover and click on the 'Save as Option' # on the Lease vs. Buy worksheet) and then repeat the input process for a second option by clicking the 'Clear Form' button and saving your results.</t>
  </si>
  <si>
    <r>
      <t xml:space="preserve">Input data into the </t>
    </r>
    <r>
      <rPr>
        <b/>
        <u/>
        <sz val="11"/>
        <color theme="1"/>
        <rFont val="Calibri"/>
        <family val="2"/>
        <scheme val="minor"/>
      </rPr>
      <t>yellow cells</t>
    </r>
    <r>
      <rPr>
        <sz val="11"/>
        <color theme="1"/>
        <rFont val="Calibri"/>
        <family val="2"/>
        <scheme val="minor"/>
      </rPr>
      <t xml:space="preserve"> only in the 'Lease vs. Buy' worksheet (noting the specific guidance below).</t>
    </r>
  </si>
  <si>
    <t>The Graph and the Buying &amp; Leasing tables in the 'Lease vs. Buy' worksheet provide a detailed breakdown of the model's outputs to support your Lease vs. Buy decision</t>
  </si>
  <si>
    <t xml:space="preserve">Are servicing and maintenance arrangements factored in to the cost?
     If so - can I separate this from the cost of the purchase?
     If not - what additional costs may I incur?  </t>
  </si>
  <si>
    <t>Do I know the interest rate I am paying?</t>
  </si>
  <si>
    <t xml:space="preserve">What other obligations do we have in regard to the equipment? </t>
  </si>
  <si>
    <t xml:space="preserve">Have I considered the 'total life' cost? </t>
  </si>
  <si>
    <t xml:space="preserve">Is this purchase in line with our strategic goals or objectives? </t>
  </si>
  <si>
    <t>Enter nature of acquisition e.g. computer, iPads etc.</t>
  </si>
  <si>
    <t>The school should seek competitive quotes through contact with multiple vendors to ensure value for money.  If seeking finance, the school should similarly seek the cheapest rate of finance.  Schools should ensure they investigate the All-of-Government contracts for a potentially reduced 'buy' price</t>
  </si>
  <si>
    <t xml:space="preserve">As per lease agreement. If the monthly or annual lease cost is not directly stated in your lease agreement, you may need to undertake some additional calculations. Please follow this link to assist with determining this calculation. Should you need advice please discuss this with you school Financial adviser. </t>
  </si>
  <si>
    <r>
      <t xml:space="preserve">Enter </t>
    </r>
    <r>
      <rPr>
        <b/>
        <i/>
        <u/>
        <sz val="11"/>
        <color theme="1"/>
        <rFont val="Calibri"/>
        <family val="2"/>
        <scheme val="minor"/>
      </rPr>
      <t>all</t>
    </r>
    <r>
      <rPr>
        <sz val="11"/>
        <color theme="1"/>
        <rFont val="Calibri"/>
        <family val="2"/>
        <scheme val="minor"/>
      </rPr>
      <t xml:space="preserve"> existing interest and principal payments -  excluding costs specific to the lease under consideration. Refer to the Example table</t>
    </r>
  </si>
  <si>
    <r>
      <t xml:space="preserve">Ensure you consider the cash flow implications of a buy decision relative to your schools cash position. Consideration of ongoing/future commitments must be made.                                                                                                                                                                                                                                                                                                                                                                                                                                                               •  Select </t>
    </r>
    <r>
      <rPr>
        <b/>
        <sz val="11"/>
        <color rgb="FFFF0000"/>
        <rFont val="Calibri"/>
        <family val="2"/>
        <scheme val="minor"/>
      </rPr>
      <t>YES</t>
    </r>
    <r>
      <rPr>
        <sz val="11"/>
        <color theme="1"/>
        <rFont val="Calibri"/>
        <family val="2"/>
        <scheme val="minor"/>
      </rPr>
      <t xml:space="preserve"> if your school has sufficient cash to BUY the asset </t>
    </r>
    <r>
      <rPr>
        <u/>
        <sz val="11"/>
        <color theme="1"/>
        <rFont val="Calibri"/>
        <family val="2"/>
        <scheme val="minor"/>
      </rPr>
      <t>and</t>
    </r>
    <r>
      <rPr>
        <sz val="11"/>
        <color theme="1"/>
        <rFont val="Calibri"/>
        <family val="2"/>
        <scheme val="minor"/>
      </rPr>
      <t xml:space="preserve"> enough cash to meet ongoing/future commitments                                                                                                                                                                                                                                                                           •  Select </t>
    </r>
    <r>
      <rPr>
        <b/>
        <sz val="11"/>
        <color rgb="FFFF0000"/>
        <rFont val="Calibri"/>
        <family val="2"/>
        <scheme val="minor"/>
      </rPr>
      <t>NO</t>
    </r>
    <r>
      <rPr>
        <sz val="11"/>
        <color theme="1"/>
        <rFont val="Calibri"/>
        <family val="2"/>
        <scheme val="minor"/>
      </rPr>
      <t xml:space="preserve"> if you </t>
    </r>
    <r>
      <rPr>
        <b/>
        <i/>
        <sz val="11"/>
        <color theme="1"/>
        <rFont val="Calibri"/>
        <family val="2"/>
        <scheme val="minor"/>
      </rPr>
      <t>don't</t>
    </r>
    <r>
      <rPr>
        <sz val="11"/>
        <color theme="1"/>
        <rFont val="Calibri"/>
        <family val="2"/>
        <scheme val="minor"/>
      </rPr>
      <t xml:space="preserve"> have sufficient cash to buy the asset, and </t>
    </r>
    <r>
      <rPr>
        <b/>
        <i/>
        <sz val="11"/>
        <color theme="1"/>
        <rFont val="Calibri"/>
        <family val="2"/>
        <scheme val="minor"/>
      </rPr>
      <t>don't</t>
    </r>
    <r>
      <rPr>
        <sz val="11"/>
        <color theme="1"/>
        <rFont val="Calibri"/>
        <family val="2"/>
        <scheme val="minor"/>
      </rPr>
      <t xml:space="preserve"> have enough cash for ongoing/future commitments should you buy the asset OR if your school does have sufficient funds but for valid reasons you don't wish to buy the asset e.g. the lease offers a superior warranty compared to the buy option/or you have obsoleteness concerns should you buy the asset</t>
    </r>
  </si>
  <si>
    <t>As per the school's funding agreement/advice from the MoE</t>
  </si>
  <si>
    <t xml:space="preserve">Am I the right person to be entering this contract? Do I have the authority to do so? If you are not the Board of Trustees Chairperson do you have the delegated authority to enter into a legally binding contract?  </t>
  </si>
  <si>
    <t xml:space="preserve">* Please note this information may not be included in the agreement. If not, you will need to request this information from the leasing company so that an accurate calculation can be made. </t>
  </si>
  <si>
    <t xml:space="preserve">Do my lease payments automatically increase by the Consumer Price Index (CPI) annually? </t>
  </si>
  <si>
    <t xml:space="preserve">Is IT support included in the service element of the agreement or is this extra? What is include in the servicing elements? </t>
  </si>
  <si>
    <t>Enter data in the Yellow shaded cells</t>
  </si>
  <si>
    <t xml:space="preserve">Black &amp; White Copies </t>
  </si>
  <si>
    <t xml:space="preserve">Colour Copies </t>
  </si>
  <si>
    <r>
      <t>Fixed to current Treasury 'Default' discount rate</t>
    </r>
    <r>
      <rPr>
        <sz val="11"/>
        <color rgb="FF0000FF"/>
        <rFont val="Calibri"/>
        <family val="2"/>
        <scheme val="minor"/>
      </rPr>
      <t xml:space="preserve"> </t>
    </r>
    <r>
      <rPr>
        <u/>
        <sz val="11"/>
        <color rgb="FF0000FF"/>
        <rFont val="Calibri"/>
        <family val="2"/>
        <scheme val="minor"/>
      </rPr>
      <t>https://treasury.govt.nz/information-and-services/state-sector-leadership/guidance/financial-reporting-policies-and-guidance/discount-rates</t>
    </r>
  </si>
  <si>
    <t>https://www.education.govt.nz/school/funding-and-financials/school-finances/</t>
  </si>
  <si>
    <t>No</t>
  </si>
  <si>
    <t>The 'Inputs Result' cell is predicated on the lease being a finance lease. All leases for laptops (TELA) IT Equipment and photocopiers are considered to be finance leases under the accounting standards. Refer to section 4.5.5 of FISH for guidance on 'finance leases' including operating leases</t>
  </si>
  <si>
    <t xml:space="preserve">The information required to compete most of this tool is included in the lease contracts you have signed or proposals you are assessing.  Where you are unable to input information based on these documents, it is recommended you engage with further discussion with the lease provider, or contact your local School Financial Advisor.   </t>
  </si>
  <si>
    <t>Question to ask</t>
  </si>
  <si>
    <t>Does the lease transfer ownership of the asset to you by the end of the term. i.e. will you own the asset at the end of the lease.</t>
  </si>
  <si>
    <t>Do you have the option to purchase the asset at a price that is expected to be sufficiently lower than the value of the asset when you entered the lease?. Are you expecting to take up this option?</t>
  </si>
  <si>
    <t xml:space="preserve">Will the lease cover the majority useful life of the asset, even if title is not transferred. i.e. the asset will require replacement at the end of the leased period.  </t>
  </si>
  <si>
    <t>The leased assets are of such a specialised nature that only you can use them without significant modifications.</t>
  </si>
  <si>
    <t>The asset(s) cannot easily be replaced by another asset</t>
  </si>
  <si>
    <t xml:space="preserve">If you cancel the lease early will you be liable for the costs associated to breaking of the contract? </t>
  </si>
  <si>
    <t>Any gains or losses from changes in the fair value of a final liability amount that could become payable. (E.g. a rent rebate equalling most of the sales proceeds at the end of the lease)</t>
  </si>
  <si>
    <t>Am I Entering a Finance Lease?</t>
  </si>
  <si>
    <t xml:space="preserve">This represents the loss of interest that you could have potentially earned by not purchasing the equipment outright and leaving the Money in your bank account. </t>
  </si>
  <si>
    <t xml:space="preserve">Do you have details of the different elements of the lease i.e. What is the equipment lease cost versus the servicing arrangements cost?, What is the finance rate (interest rate)?, What would it cost to buy the equipment outright? Are you leasing this equipment through a standard monthly fee or a usage rate?, Is this annually adjusted for the Consumer Price Index (CPI)? </t>
  </si>
  <si>
    <t xml:space="preserve">What is covered by the servicing element? Are there additional charges to IT Support to ensure this equipment operates within our current systems. </t>
  </si>
  <si>
    <t>What type of Lease agreement am I entering? Do I have any Balloon payments? Am I leasing to buy? How do these impact my financial position and ultimate intended outcome?</t>
  </si>
  <si>
    <t xml:space="preserve">Often when you are nearing the end of a lease, you maybe approached to re-sign you current agreement often at a lower rate. You should ask your self:
- Is this really a better rate?
- Am I happy to remain with this companies product for the period of extension?
- Have I investigated alternatives or assessed the market?
- What are the benefits and disadvantages of resigning? Is there an upgrade of technology or new machine?   </t>
  </si>
  <si>
    <t>There are several key questions to ask to determining if you are in fact entering a Finance lease. The questions below are the Technical Accounting questions that are asked when making this assessment. The more often you answer "YES" the more likely the lease you are entering will be considered a finance lease.  Please note that how a lease is classified is always made at the start of the lease.</t>
  </si>
  <si>
    <r>
      <t xml:space="preserve">At the start of the lease, the present value of the minimum lease payments in total amounts to at substantially the cost to purchase the asset outright?
</t>
    </r>
    <r>
      <rPr>
        <i/>
        <sz val="11"/>
        <color theme="1"/>
        <rFont val="Calibri"/>
        <family val="2"/>
        <scheme val="minor"/>
      </rPr>
      <t xml:space="preserve">Please seek guidance from your service provider or local Schools Finance Advisor. </t>
    </r>
  </si>
  <si>
    <t>Are you able to extent the term of your lease, for a rate that is  substantially lower than a new market rate would be?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</si>
</sst>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Red]\-&quot;$&quot;#,##0"/>
    <numFmt numFmtId="8" formatCode="&quot;$&quot;#,##0.00;[Red]\-&quot;$&quot;#,##0.00"/>
    <numFmt numFmtId="44" formatCode="_-&quot;$&quot;* #,##0.00_-;\-&quot;$&quot;* #,##0.00_-;_-&quot;$&quot;* &quot;-&quot;??_-;_-@_-"/>
    <numFmt numFmtId="43" formatCode="_-* #,##0.00_-;\-* #,##0.00_-;_-* &quot;-&quot;??_-;_-@_-"/>
    <numFmt numFmtId="164" formatCode="[$-1409]d\ mmmm\ yyyy;@"/>
    <numFmt numFmtId="165" formatCode="#,##0;[Red]\(#,##0\);\-"/>
    <numFmt numFmtId="166" formatCode="&quot;$&quot;#,##0.00"/>
    <numFmt numFmtId="167" formatCode="0.0%"/>
    <numFmt numFmtId="168" formatCode="&quot;$&quot;#,##0;[Red]\(&quot;$&quot;#,##0\);\-"/>
    <numFmt numFmtId="169" formatCode="_-* #,##0_-;\-* #,##0_-;_-* &quot;-&quot;??_-;_-@_-"/>
    <numFmt numFmtId="170" formatCode="_-&quot;$&quot;* #,##0.000_-;\-&quot;$&quot;* #,##0.000_-;_-&quot;$&quot;* &quot;-&quot;??_-;_-@_-"/>
    <numFmt numFmtId="171" formatCode="_(* #,##0.00_);_(* \(#,##0.00\);_(* &quot;-&quot;??_);@"/>
    <numFmt numFmtId="172" formatCode="_-&quot;$&quot;* #,##0.0000_-;\-&quot;$&quot;* #,##0.0000_-;_-&quot;$&quot;* &quot;-&quot;??_-;_-@_-"/>
    <numFmt numFmtId="173" formatCode="_-&quot;$&quot;* #,##0_-;\-&quot;$&quot;* #,##0_-;_-&quot;$&quot;* &quot;-&quot;??_-;_-@_-"/>
  </numFmts>
  <fonts count="30" x14ac:knownFonts="1">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theme="1"/>
      <name val="Calibri"/>
      <family val="2"/>
      <scheme val="minor"/>
    </font>
    <font>
      <sz val="11"/>
      <color theme="3"/>
      <name val="Calibri"/>
      <family val="2"/>
      <scheme val="minor"/>
    </font>
    <font>
      <b/>
      <sz val="11"/>
      <color rgb="FFFF0000"/>
      <name val="Calibri"/>
      <family val="2"/>
      <scheme val="minor"/>
    </font>
    <font>
      <sz val="11"/>
      <color rgb="FF000000"/>
      <name val="Calibri"/>
      <family val="2"/>
    </font>
    <font>
      <sz val="8"/>
      <color rgb="FF000000"/>
      <name val="Segoe UI"/>
      <family val="2"/>
    </font>
    <font>
      <sz val="11"/>
      <color theme="1"/>
      <name val="Calibri"/>
      <family val="2"/>
      <scheme val="minor"/>
    </font>
    <font>
      <sz val="11"/>
      <color rgb="FFFF0000"/>
      <name val="Calibri"/>
      <family val="2"/>
      <scheme val="minor"/>
    </font>
    <font>
      <u/>
      <sz val="11"/>
      <color theme="10"/>
      <name val="Calibri"/>
      <family val="2"/>
      <scheme val="minor"/>
    </font>
    <font>
      <i/>
      <sz val="11"/>
      <color theme="1"/>
      <name val="Calibri"/>
      <family val="2"/>
      <scheme val="minor"/>
    </font>
    <font>
      <b/>
      <sz val="16"/>
      <color theme="0"/>
      <name val="Calibri"/>
      <family val="2"/>
      <scheme val="minor"/>
    </font>
    <font>
      <sz val="9"/>
      <color theme="1"/>
      <name val="Calibri"/>
      <family val="2"/>
      <scheme val="minor"/>
    </font>
    <font>
      <u/>
      <sz val="11"/>
      <color theme="1"/>
      <name val="Calibri"/>
      <family val="2"/>
      <scheme val="minor"/>
    </font>
    <font>
      <i/>
      <sz val="12"/>
      <color rgb="FFFF0000"/>
      <name val="Calibri"/>
      <family val="2"/>
      <scheme val="minor"/>
    </font>
    <font>
      <i/>
      <sz val="10"/>
      <color theme="1"/>
      <name val="Calibri"/>
      <family val="2"/>
      <scheme val="minor"/>
    </font>
    <font>
      <sz val="10"/>
      <color rgb="FFFF0000"/>
      <name val="Calibri"/>
      <family val="2"/>
      <scheme val="minor"/>
    </font>
    <font>
      <b/>
      <u/>
      <sz val="11"/>
      <color theme="1"/>
      <name val="Calibri"/>
      <family val="2"/>
      <scheme val="minor"/>
    </font>
    <font>
      <b/>
      <sz val="36"/>
      <color theme="0"/>
      <name val="Calibri"/>
      <family val="2"/>
      <scheme val="minor"/>
    </font>
    <font>
      <b/>
      <i/>
      <sz val="11"/>
      <color theme="1"/>
      <name val="Calibri"/>
      <family val="2"/>
      <scheme val="minor"/>
    </font>
    <font>
      <b/>
      <sz val="12"/>
      <color theme="6"/>
      <name val="Calibri"/>
      <family val="2"/>
      <scheme val="minor"/>
    </font>
    <font>
      <b/>
      <sz val="11"/>
      <name val="Calibri"/>
      <family val="2"/>
      <scheme val="minor"/>
    </font>
    <font>
      <b/>
      <i/>
      <u/>
      <sz val="11"/>
      <color theme="1"/>
      <name val="Calibri"/>
      <family val="2"/>
      <scheme val="minor"/>
    </font>
    <font>
      <i/>
      <u/>
      <sz val="12"/>
      <color rgb="FFFF0000"/>
      <name val="Calibri"/>
      <family val="2"/>
      <scheme val="minor"/>
    </font>
    <font>
      <sz val="11"/>
      <color rgb="FF0000FF"/>
      <name val="Calibri"/>
      <family val="2"/>
      <scheme val="minor"/>
    </font>
    <font>
      <u/>
      <sz val="11"/>
      <color rgb="FF0000FF"/>
      <name val="Calibri"/>
      <family val="2"/>
      <scheme val="minor"/>
    </font>
  </fonts>
  <fills count="9">
    <fill>
      <patternFill patternType="none"/>
    </fill>
    <fill>
      <patternFill patternType="gray125"/>
    </fill>
    <fill>
      <patternFill patternType="solid">
        <fgColor theme="4"/>
        <bgColor indexed="64"/>
      </patternFill>
    </fill>
    <fill>
      <patternFill patternType="solid">
        <fgColor rgb="FFFFFFCC"/>
        <bgColor indexed="64"/>
      </patternFill>
    </fill>
    <fill>
      <patternFill patternType="solid">
        <fgColor theme="0" tint="-0.14999847407452621"/>
        <bgColor indexed="64"/>
      </patternFill>
    </fill>
    <fill>
      <patternFill patternType="solid">
        <fgColor theme="6"/>
        <bgColor indexed="64"/>
      </patternFill>
    </fill>
    <fill>
      <patternFill patternType="solid">
        <fgColor theme="5"/>
        <bgColor indexed="64"/>
      </patternFill>
    </fill>
    <fill>
      <patternFill patternType="solid">
        <fgColor theme="0"/>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diagonal/>
    </border>
    <border>
      <left/>
      <right style="medium">
        <color auto="1"/>
      </right>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11" fillId="0" borderId="0" applyFont="0" applyFill="0" applyBorder="0" applyAlignment="0" applyProtection="0"/>
    <xf numFmtId="0" fontId="13" fillId="0" borderId="0" applyNumberFormat="0" applyFill="0" applyBorder="0" applyAlignment="0" applyProtection="0"/>
    <xf numFmtId="43" fontId="11" fillId="0" borderId="0" applyFont="0" applyFill="0" applyBorder="0" applyAlignment="0" applyProtection="0"/>
    <xf numFmtId="44" fontId="11" fillId="0" borderId="0" applyFont="0" applyFill="0" applyBorder="0" applyAlignment="0" applyProtection="0"/>
  </cellStyleXfs>
  <cellXfs count="263">
    <xf numFmtId="0" fontId="0" fillId="0" borderId="0" xfId="0"/>
    <xf numFmtId="0" fontId="2" fillId="2" borderId="0" xfId="0" applyFont="1" applyFill="1" applyAlignment="1">
      <alignment horizontal="centerContinuous"/>
    </xf>
    <xf numFmtId="0" fontId="0" fillId="0" borderId="0" xfId="0" applyBorder="1"/>
    <xf numFmtId="0" fontId="0" fillId="0" borderId="0" xfId="0" applyBorder="1" applyAlignment="1">
      <alignment horizontal="right"/>
    </xf>
    <xf numFmtId="0" fontId="0" fillId="3" borderId="1" xfId="0" applyFill="1" applyBorder="1"/>
    <xf numFmtId="0" fontId="2" fillId="2" borderId="0" xfId="0" applyFont="1" applyFill="1" applyAlignment="1">
      <alignment horizontal="center"/>
    </xf>
    <xf numFmtId="0" fontId="2" fillId="0" borderId="0" xfId="0" applyFont="1" applyFill="1" applyAlignment="1">
      <alignment horizontal="left"/>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applyAlignment="1">
      <alignment horizontal="right"/>
    </xf>
    <xf numFmtId="0" fontId="0" fillId="0" borderId="11" xfId="0" applyFill="1" applyBorder="1" applyAlignment="1">
      <alignment horizontal="left"/>
    </xf>
    <xf numFmtId="0" fontId="0" fillId="0" borderId="12" xfId="0" applyBorder="1"/>
    <xf numFmtId="0" fontId="2" fillId="0" borderId="0" xfId="0" applyFont="1" applyFill="1" applyAlignment="1">
      <alignment horizontal="centerContinuous"/>
    </xf>
    <xf numFmtId="0" fontId="0" fillId="0" borderId="11" xfId="0" applyBorder="1"/>
    <xf numFmtId="0" fontId="0" fillId="0" borderId="6" xfId="0" applyBorder="1" applyAlignment="1">
      <alignment horizontal="centerContinuous"/>
    </xf>
    <xf numFmtId="0" fontId="3" fillId="0" borderId="6" xfId="0" applyFont="1" applyBorder="1" applyAlignment="1">
      <alignment horizontal="centerContinuous"/>
    </xf>
    <xf numFmtId="0" fontId="4" fillId="2" borderId="0" xfId="0" applyFont="1" applyFill="1" applyAlignment="1">
      <alignment horizontal="centerContinuous"/>
    </xf>
    <xf numFmtId="8" fontId="0" fillId="0" borderId="0" xfId="0" applyNumberFormat="1"/>
    <xf numFmtId="0" fontId="0" fillId="0" borderId="1" xfId="0" applyBorder="1" applyAlignment="1">
      <alignment horizontal="right"/>
    </xf>
    <xf numFmtId="0" fontId="0" fillId="4" borderId="1" xfId="0" applyFill="1" applyBorder="1" applyAlignment="1">
      <alignment horizontal="centerContinuous" vertical="top"/>
    </xf>
    <xf numFmtId="0" fontId="0" fillId="4" borderId="1" xfId="0" applyFill="1" applyBorder="1" applyAlignment="1">
      <alignment horizontal="center"/>
    </xf>
    <xf numFmtId="0" fontId="6" fillId="0" borderId="0" xfId="0" applyFont="1" applyBorder="1"/>
    <xf numFmtId="8" fontId="0" fillId="0" borderId="1" xfId="0" applyNumberFormat="1" applyFill="1" applyBorder="1"/>
    <xf numFmtId="6" fontId="0" fillId="0" borderId="1" xfId="0" applyNumberFormat="1" applyFill="1" applyBorder="1"/>
    <xf numFmtId="166" fontId="0" fillId="0" borderId="1" xfId="0" applyNumberFormat="1" applyFill="1" applyBorder="1"/>
    <xf numFmtId="164" fontId="7" fillId="0" borderId="1" xfId="0" applyNumberFormat="1" applyFont="1" applyBorder="1"/>
    <xf numFmtId="8" fontId="7" fillId="0" borderId="1" xfId="0" applyNumberFormat="1" applyFont="1" applyBorder="1"/>
    <xf numFmtId="8" fontId="7" fillId="0" borderId="1" xfId="0" applyNumberFormat="1" applyFont="1" applyFill="1" applyBorder="1"/>
    <xf numFmtId="6" fontId="7" fillId="0" borderId="1" xfId="0" applyNumberFormat="1" applyFont="1" applyFill="1" applyBorder="1"/>
    <xf numFmtId="166" fontId="7" fillId="0" borderId="1" xfId="0" applyNumberFormat="1" applyFont="1" applyFill="1" applyBorder="1"/>
    <xf numFmtId="8" fontId="0" fillId="0" borderId="6" xfId="0" applyNumberFormat="1" applyBorder="1" applyAlignment="1">
      <alignment horizontal="centerContinuous"/>
    </xf>
    <xf numFmtId="8" fontId="0" fillId="0" borderId="11" xfId="0" applyNumberFormat="1" applyBorder="1"/>
    <xf numFmtId="8" fontId="1" fillId="0" borderId="2" xfId="0" applyNumberFormat="1" applyFont="1" applyBorder="1"/>
    <xf numFmtId="8" fontId="7" fillId="0" borderId="14" xfId="0" applyNumberFormat="1" applyFont="1" applyBorder="1"/>
    <xf numFmtId="8" fontId="1" fillId="0" borderId="13" xfId="0" applyNumberFormat="1" applyFont="1" applyBorder="1"/>
    <xf numFmtId="0" fontId="0" fillId="0" borderId="6" xfId="0" applyBorder="1" applyProtection="1"/>
    <xf numFmtId="0" fontId="0" fillId="0" borderId="0" xfId="0" applyBorder="1" applyAlignment="1" applyProtection="1">
      <alignment horizontal="right"/>
    </xf>
    <xf numFmtId="0" fontId="0" fillId="0" borderId="0" xfId="0" applyBorder="1" applyProtection="1"/>
    <xf numFmtId="0" fontId="0" fillId="0" borderId="11" xfId="0" applyBorder="1" applyAlignment="1" applyProtection="1">
      <alignment horizontal="right"/>
    </xf>
    <xf numFmtId="0" fontId="0" fillId="0" borderId="11" xfId="0" applyFill="1" applyBorder="1" applyAlignment="1" applyProtection="1">
      <alignment horizontal="left"/>
    </xf>
    <xf numFmtId="0" fontId="0" fillId="0" borderId="0" xfId="0" applyProtection="1"/>
    <xf numFmtId="0" fontId="6" fillId="0" borderId="0" xfId="0" applyFont="1" applyBorder="1" applyProtection="1"/>
    <xf numFmtId="0" fontId="0" fillId="0" borderId="11" xfId="0" applyBorder="1" applyProtection="1"/>
    <xf numFmtId="0" fontId="3" fillId="0" borderId="6" xfId="0" applyFont="1" applyBorder="1" applyAlignment="1" applyProtection="1">
      <alignment horizontal="centerContinuous"/>
    </xf>
    <xf numFmtId="0" fontId="0" fillId="0" borderId="6" xfId="0" applyBorder="1" applyAlignment="1" applyProtection="1">
      <alignment horizontal="centerContinuous"/>
    </xf>
    <xf numFmtId="0" fontId="8" fillId="0" borderId="0" xfId="0" applyFont="1" applyBorder="1"/>
    <xf numFmtId="167" fontId="0" fillId="0" borderId="0" xfId="1" applyNumberFormat="1" applyFont="1"/>
    <xf numFmtId="0" fontId="12" fillId="0" borderId="0" xfId="0" applyFont="1" applyBorder="1" applyAlignment="1">
      <alignment horizontal="left"/>
    </xf>
    <xf numFmtId="0" fontId="4" fillId="0" borderId="0" xfId="0" applyFont="1" applyFill="1" applyBorder="1" applyAlignment="1">
      <alignment horizontal="center"/>
    </xf>
    <xf numFmtId="0" fontId="3" fillId="7" borderId="0" xfId="0" applyFont="1" applyFill="1"/>
    <xf numFmtId="0" fontId="0" fillId="7" borderId="0" xfId="0" applyFill="1"/>
    <xf numFmtId="0" fontId="13" fillId="0" borderId="0" xfId="2" applyBorder="1" applyAlignment="1">
      <alignment horizontal="right"/>
    </xf>
    <xf numFmtId="0" fontId="14" fillId="7" borderId="0" xfId="0" applyFont="1" applyFill="1" applyAlignment="1">
      <alignment horizontal="center" vertical="center" wrapText="1"/>
    </xf>
    <xf numFmtId="0" fontId="14" fillId="7" borderId="1" xfId="0" applyFont="1" applyFill="1" applyBorder="1"/>
    <xf numFmtId="0" fontId="16" fillId="7" borderId="0" xfId="0" applyFont="1" applyFill="1" applyBorder="1" applyAlignment="1">
      <alignment horizontal="left" vertical="top" wrapText="1"/>
    </xf>
    <xf numFmtId="0" fontId="14" fillId="7" borderId="1" xfId="0" applyFont="1" applyFill="1" applyBorder="1" applyAlignment="1">
      <alignment vertical="center"/>
    </xf>
    <xf numFmtId="0" fontId="14" fillId="8" borderId="1" xfId="0" applyFont="1" applyFill="1" applyBorder="1"/>
    <xf numFmtId="0" fontId="14" fillId="7" borderId="0" xfId="0" applyFont="1" applyFill="1" applyBorder="1" applyAlignment="1">
      <alignment vertical="center"/>
    </xf>
    <xf numFmtId="0" fontId="13" fillId="7" borderId="0" xfId="2" applyFill="1" applyBorder="1" applyAlignment="1">
      <alignment wrapText="1"/>
    </xf>
    <xf numFmtId="0" fontId="5" fillId="0" borderId="6"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2" fillId="5" borderId="6" xfId="0" applyFont="1" applyFill="1" applyBorder="1" applyAlignment="1">
      <alignment horizontal="centerContinuous"/>
    </xf>
    <xf numFmtId="0" fontId="5" fillId="0" borderId="8" xfId="0" applyFont="1" applyBorder="1"/>
    <xf numFmtId="8" fontId="0" fillId="0" borderId="9" xfId="0" applyNumberFormat="1" applyBorder="1"/>
    <xf numFmtId="0" fontId="2" fillId="6" borderId="6" xfId="0" applyFont="1" applyFill="1" applyBorder="1" applyAlignment="1">
      <alignment horizontal="centerContinuous"/>
    </xf>
    <xf numFmtId="0" fontId="2" fillId="0" borderId="0" xfId="0" applyFont="1" applyFill="1" applyAlignment="1" applyProtection="1">
      <alignment horizontal="centerContinuous"/>
    </xf>
    <xf numFmtId="0" fontId="2" fillId="2" borderId="0" xfId="0" applyFont="1" applyFill="1" applyAlignment="1" applyProtection="1">
      <alignment horizontal="centerContinuous"/>
    </xf>
    <xf numFmtId="0" fontId="2" fillId="0" borderId="0" xfId="0" applyFont="1" applyFill="1" applyAlignment="1" applyProtection="1">
      <alignment horizontal="left"/>
    </xf>
    <xf numFmtId="0" fontId="0" fillId="0" borderId="5" xfId="0" applyBorder="1" applyProtection="1"/>
    <xf numFmtId="0" fontId="0" fillId="0" borderId="7" xfId="0" applyBorder="1" applyProtection="1"/>
    <xf numFmtId="0" fontId="2" fillId="5" borderId="6" xfId="0" applyFont="1" applyFill="1" applyBorder="1" applyAlignment="1" applyProtection="1">
      <alignment horizontal="centerContinuous"/>
    </xf>
    <xf numFmtId="0" fontId="2" fillId="6" borderId="6" xfId="0" applyFont="1" applyFill="1" applyBorder="1" applyAlignment="1" applyProtection="1">
      <alignment horizontal="centerContinuous"/>
    </xf>
    <xf numFmtId="0" fontId="0" fillId="0" borderId="8" xfId="0" applyBorder="1" applyProtection="1"/>
    <xf numFmtId="0" fontId="13" fillId="0" borderId="0" xfId="2" applyBorder="1" applyAlignment="1" applyProtection="1">
      <alignment horizontal="right"/>
    </xf>
    <xf numFmtId="0" fontId="0" fillId="0" borderId="9" xfId="0" applyBorder="1" applyProtection="1"/>
    <xf numFmtId="0" fontId="0" fillId="4" borderId="1" xfId="0" applyFill="1" applyBorder="1" applyAlignment="1" applyProtection="1">
      <alignment horizontal="centerContinuous" vertical="top"/>
    </xf>
    <xf numFmtId="0" fontId="0" fillId="4" borderId="1" xfId="0" applyFill="1" applyBorder="1" applyAlignment="1" applyProtection="1">
      <alignment horizontal="center"/>
    </xf>
    <xf numFmtId="0" fontId="5" fillId="0" borderId="8" xfId="0" applyFont="1" applyBorder="1" applyProtection="1"/>
    <xf numFmtId="164" fontId="7" fillId="0" borderId="1" xfId="0" applyNumberFormat="1" applyFont="1" applyBorder="1" applyProtection="1"/>
    <xf numFmtId="8" fontId="7" fillId="0" borderId="1" xfId="0" applyNumberFormat="1" applyFont="1" applyFill="1" applyBorder="1" applyProtection="1"/>
    <xf numFmtId="8" fontId="7" fillId="0" borderId="1" xfId="0" applyNumberFormat="1" applyFont="1" applyBorder="1" applyProtection="1"/>
    <xf numFmtId="6" fontId="7" fillId="0" borderId="1" xfId="0" applyNumberFormat="1" applyFont="1" applyFill="1" applyBorder="1" applyProtection="1"/>
    <xf numFmtId="166" fontId="7" fillId="0" borderId="1" xfId="0" applyNumberFormat="1" applyFont="1" applyFill="1" applyBorder="1" applyProtection="1"/>
    <xf numFmtId="0" fontId="0" fillId="0" borderId="10" xfId="0" applyBorder="1" applyProtection="1"/>
    <xf numFmtId="0" fontId="0" fillId="0" borderId="12" xfId="0" applyBorder="1" applyProtection="1"/>
    <xf numFmtId="8" fontId="0" fillId="0" borderId="1" xfId="0" applyNumberFormat="1" applyFill="1" applyBorder="1" applyProtection="1"/>
    <xf numFmtId="6" fontId="0" fillId="0" borderId="1" xfId="0" applyNumberFormat="1" applyFill="1" applyBorder="1" applyProtection="1"/>
    <xf numFmtId="166" fontId="0" fillId="0" borderId="1" xfId="0" applyNumberFormat="1" applyFill="1" applyBorder="1" applyProtection="1"/>
    <xf numFmtId="0" fontId="8" fillId="0" borderId="0" xfId="0" applyFont="1" applyBorder="1" applyProtection="1"/>
    <xf numFmtId="6" fontId="7" fillId="0" borderId="1" xfId="0" applyNumberFormat="1" applyFont="1" applyBorder="1" applyProtection="1"/>
    <xf numFmtId="0" fontId="0" fillId="0" borderId="1" xfId="0" applyBorder="1" applyAlignment="1" applyProtection="1">
      <alignment horizontal="right"/>
    </xf>
    <xf numFmtId="0" fontId="7" fillId="0" borderId="1" xfId="0" applyFont="1" applyBorder="1" applyProtection="1"/>
    <xf numFmtId="8" fontId="7" fillId="0" borderId="14" xfId="0" applyNumberFormat="1" applyFont="1" applyBorder="1" applyProtection="1"/>
    <xf numFmtId="8" fontId="1" fillId="0" borderId="2" xfId="0" applyNumberFormat="1" applyFont="1" applyBorder="1" applyProtection="1"/>
    <xf numFmtId="8" fontId="1" fillId="0" borderId="13" xfId="0" applyNumberFormat="1" applyFont="1" applyBorder="1" applyProtection="1"/>
    <xf numFmtId="8" fontId="0" fillId="0" borderId="9" xfId="0" applyNumberFormat="1" applyBorder="1" applyProtection="1"/>
    <xf numFmtId="8" fontId="0" fillId="0" borderId="0" xfId="0" applyNumberFormat="1" applyProtection="1"/>
    <xf numFmtId="0" fontId="5" fillId="0" borderId="6" xfId="0" applyFont="1" applyBorder="1" applyAlignment="1" applyProtection="1">
      <alignment vertical="center" wrapText="1"/>
    </xf>
    <xf numFmtId="0" fontId="5" fillId="0" borderId="0" xfId="0" applyFont="1" applyBorder="1" applyAlignment="1" applyProtection="1">
      <alignment vertical="center" wrapText="1"/>
    </xf>
    <xf numFmtId="0" fontId="5" fillId="0" borderId="11" xfId="0" applyFont="1" applyBorder="1" applyAlignment="1" applyProtection="1">
      <alignment vertical="center" wrapText="1"/>
    </xf>
    <xf numFmtId="0" fontId="13" fillId="0" borderId="0" xfId="2" applyBorder="1"/>
    <xf numFmtId="0" fontId="13" fillId="0" borderId="6" xfId="2" applyBorder="1" applyAlignment="1">
      <alignment horizontal="left"/>
    </xf>
    <xf numFmtId="165" fontId="0" fillId="3" borderId="1" xfId="0" applyNumberFormat="1" applyFill="1" applyBorder="1" applyAlignment="1" applyProtection="1">
      <alignment horizontal="center"/>
      <protection locked="0"/>
    </xf>
    <xf numFmtId="0" fontId="0" fillId="3" borderId="1" xfId="0" applyFill="1" applyBorder="1" applyAlignment="1" applyProtection="1">
      <alignment horizontal="center"/>
      <protection locked="0"/>
    </xf>
    <xf numFmtId="10" fontId="1" fillId="0" borderId="1" xfId="0" applyNumberFormat="1" applyFont="1" applyFill="1" applyBorder="1" applyAlignment="1" applyProtection="1">
      <alignment horizontal="center"/>
    </xf>
    <xf numFmtId="0" fontId="20" fillId="0" borderId="0" xfId="0" applyFont="1" applyBorder="1" applyAlignment="1">
      <alignment horizontal="right"/>
    </xf>
    <xf numFmtId="165" fontId="0" fillId="3" borderId="1" xfId="0" applyNumberFormat="1" applyFill="1" applyBorder="1" applyAlignment="1" applyProtection="1">
      <alignment horizontal="center"/>
    </xf>
    <xf numFmtId="0" fontId="20" fillId="0" borderId="0" xfId="0" applyFont="1" applyBorder="1" applyAlignment="1" applyProtection="1">
      <alignment horizontal="right"/>
    </xf>
    <xf numFmtId="0" fontId="0" fillId="3" borderId="1" xfId="0" applyFill="1" applyBorder="1" applyAlignment="1" applyProtection="1">
      <alignment horizontal="center"/>
    </xf>
    <xf numFmtId="168" fontId="0" fillId="0" borderId="0" xfId="0" applyNumberFormat="1" applyFill="1" applyBorder="1" applyAlignment="1" applyProtection="1">
      <alignment horizontal="center"/>
    </xf>
    <xf numFmtId="0" fontId="5" fillId="0" borderId="0" xfId="0" applyFont="1" applyFill="1" applyAlignment="1">
      <alignment horizontal="left"/>
    </xf>
    <xf numFmtId="8" fontId="0" fillId="0" borderId="0" xfId="0" applyNumberFormat="1" applyBorder="1"/>
    <xf numFmtId="0" fontId="5" fillId="0" borderId="0" xfId="0" applyFont="1" applyFill="1" applyAlignment="1" applyProtection="1">
      <alignment horizontal="left"/>
    </xf>
    <xf numFmtId="167" fontId="5" fillId="0" borderId="0" xfId="0" applyNumberFormat="1" applyFont="1" applyFill="1" applyBorder="1" applyAlignment="1">
      <alignment horizontal="center"/>
    </xf>
    <xf numFmtId="0" fontId="24" fillId="0" borderId="0" xfId="0" applyFont="1" applyBorder="1" applyAlignment="1">
      <alignment vertical="center" wrapText="1" shrinkToFit="1"/>
    </xf>
    <xf numFmtId="0" fontId="5" fillId="0" borderId="0" xfId="0" applyFont="1" applyFill="1" applyBorder="1" applyAlignment="1" applyProtection="1"/>
    <xf numFmtId="0" fontId="3" fillId="0" borderId="6" xfId="0" applyFont="1" applyBorder="1" applyAlignment="1">
      <alignment horizontal="left"/>
    </xf>
    <xf numFmtId="0" fontId="3" fillId="0" borderId="6" xfId="0" applyFont="1" applyBorder="1" applyAlignment="1" applyProtection="1">
      <alignment horizontal="left"/>
    </xf>
    <xf numFmtId="0" fontId="13" fillId="0" borderId="6" xfId="2" applyBorder="1" applyAlignment="1">
      <alignment horizontal="centerContinuous"/>
    </xf>
    <xf numFmtId="0" fontId="15" fillId="2" borderId="0" xfId="0" applyFont="1" applyFill="1" applyAlignment="1">
      <alignment horizontal="centerContinuous"/>
    </xf>
    <xf numFmtId="6" fontId="7" fillId="0" borderId="14" xfId="0" applyNumberFormat="1" applyFont="1" applyBorder="1"/>
    <xf numFmtId="0" fontId="0" fillId="0" borderId="19" xfId="0" applyBorder="1" applyAlignment="1">
      <alignment horizontal="right"/>
    </xf>
    <xf numFmtId="0" fontId="7" fillId="0" borderId="19" xfId="0" applyFont="1" applyBorder="1"/>
    <xf numFmtId="8" fontId="7" fillId="0" borderId="19" xfId="0" applyNumberFormat="1" applyFont="1" applyBorder="1"/>
    <xf numFmtId="166" fontId="0" fillId="0" borderId="14" xfId="0" applyNumberFormat="1" applyFill="1" applyBorder="1"/>
    <xf numFmtId="8" fontId="7" fillId="0" borderId="19" xfId="0" quotePrefix="1" applyNumberFormat="1" applyFont="1" applyBorder="1"/>
    <xf numFmtId="10" fontId="0" fillId="3" borderId="1" xfId="0" applyNumberFormat="1" applyFill="1" applyBorder="1"/>
    <xf numFmtId="0" fontId="0" fillId="7"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8" borderId="1" xfId="0" applyFont="1" applyFill="1" applyBorder="1" applyAlignment="1">
      <alignment horizontal="left" vertical="center" wrapText="1"/>
    </xf>
    <xf numFmtId="0" fontId="14" fillId="8" borderId="1" xfId="0" applyFont="1" applyFill="1" applyBorder="1" applyAlignment="1">
      <alignment wrapText="1"/>
    </xf>
    <xf numFmtId="171" fontId="5" fillId="7" borderId="0" xfId="0" applyNumberFormat="1" applyFont="1" applyFill="1"/>
    <xf numFmtId="169" fontId="5" fillId="7" borderId="0" xfId="3" applyNumberFormat="1" applyFont="1" applyFill="1"/>
    <xf numFmtId="171" fontId="5" fillId="7" borderId="0" xfId="0" applyNumberFormat="1" applyFont="1" applyFill="1" applyAlignment="1">
      <alignment horizontal="left" indent="2"/>
    </xf>
    <xf numFmtId="169" fontId="5" fillId="7" borderId="0" xfId="3" applyNumberFormat="1" applyFont="1" applyFill="1" applyProtection="1">
      <protection locked="0"/>
    </xf>
    <xf numFmtId="172" fontId="5" fillId="7" borderId="0" xfId="4" applyNumberFormat="1" applyFont="1" applyFill="1" applyProtection="1">
      <protection locked="0"/>
    </xf>
    <xf numFmtId="171" fontId="3" fillId="7" borderId="0" xfId="0" applyNumberFormat="1" applyFont="1" applyFill="1"/>
    <xf numFmtId="0" fontId="0" fillId="7" borderId="0" xfId="0" applyFill="1" applyAlignment="1">
      <alignment horizontal="left" wrapText="1"/>
    </xf>
    <xf numFmtId="169" fontId="5" fillId="3" borderId="0" xfId="3" applyNumberFormat="1" applyFont="1" applyFill="1" applyProtection="1">
      <protection locked="0"/>
    </xf>
    <xf numFmtId="172" fontId="5" fillId="3" borderId="0" xfId="4" applyNumberFormat="1" applyFont="1" applyFill="1" applyProtection="1">
      <protection locked="0"/>
    </xf>
    <xf numFmtId="0" fontId="0" fillId="7" borderId="2" xfId="0" applyFont="1" applyFill="1" applyBorder="1" applyAlignment="1">
      <alignment vertical="center" wrapText="1"/>
    </xf>
    <xf numFmtId="0" fontId="0" fillId="8" borderId="20" xfId="0" applyFont="1" applyFill="1" applyBorder="1" applyAlignment="1">
      <alignment horizontal="center" vertical="center" wrapText="1"/>
    </xf>
    <xf numFmtId="0" fontId="0" fillId="7" borderId="2" xfId="0" applyFont="1" applyFill="1" applyBorder="1" applyAlignment="1">
      <alignment vertical="center"/>
    </xf>
    <xf numFmtId="0" fontId="0" fillId="8" borderId="2" xfId="0" applyFont="1" applyFill="1" applyBorder="1" applyAlignment="1">
      <alignment vertical="center"/>
    </xf>
    <xf numFmtId="0" fontId="0" fillId="8" borderId="2" xfId="0" applyFont="1" applyFill="1" applyBorder="1" applyAlignment="1">
      <alignment vertical="center" wrapText="1"/>
    </xf>
    <xf numFmtId="0" fontId="0" fillId="0" borderId="2" xfId="0" applyFont="1" applyFill="1" applyBorder="1" applyAlignment="1">
      <alignment vertical="center"/>
    </xf>
    <xf numFmtId="0" fontId="3" fillId="7" borderId="1" xfId="0" applyFont="1" applyFill="1" applyBorder="1" applyAlignment="1">
      <alignment horizontal="center"/>
    </xf>
    <xf numFmtId="0" fontId="3" fillId="7" borderId="1" xfId="0" applyFont="1" applyFill="1" applyBorder="1" applyAlignment="1">
      <alignment horizontal="center" wrapText="1"/>
    </xf>
    <xf numFmtId="171" fontId="25" fillId="7" borderId="1" xfId="0" applyNumberFormat="1" applyFont="1" applyFill="1" applyBorder="1" applyAlignment="1">
      <alignment horizontal="center"/>
    </xf>
    <xf numFmtId="169" fontId="25" fillId="7" borderId="3" xfId="3" applyNumberFormat="1" applyFont="1" applyFill="1" applyBorder="1" applyAlignment="1">
      <alignment horizontal="center"/>
    </xf>
    <xf numFmtId="173" fontId="3" fillId="7" borderId="6" xfId="4" applyNumberFormat="1" applyFont="1" applyFill="1" applyBorder="1"/>
    <xf numFmtId="173" fontId="3" fillId="7" borderId="0" xfId="4" applyNumberFormat="1" applyFont="1" applyFill="1" applyBorder="1"/>
    <xf numFmtId="173" fontId="11" fillId="7" borderId="0" xfId="4" applyNumberFormat="1" applyFont="1" applyFill="1" applyBorder="1"/>
    <xf numFmtId="173" fontId="11" fillId="7" borderId="6" xfId="4" applyNumberFormat="1" applyFont="1" applyFill="1" applyBorder="1"/>
    <xf numFmtId="170" fontId="5" fillId="7" borderId="0" xfId="4" applyNumberFormat="1" applyFont="1" applyFill="1"/>
    <xf numFmtId="0" fontId="5" fillId="7" borderId="0" xfId="0" applyFont="1" applyFill="1" applyBorder="1" applyAlignment="1">
      <alignment horizontal="center" vertical="center" wrapText="1"/>
    </xf>
    <xf numFmtId="0" fontId="0"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0" fillId="7" borderId="1" xfId="0" applyFont="1" applyFill="1" applyBorder="1" applyAlignment="1">
      <alignment horizontal="left" vertical="center" wrapText="1"/>
    </xf>
    <xf numFmtId="0" fontId="0" fillId="7" borderId="0" xfId="0" applyFont="1" applyFill="1" applyBorder="1" applyAlignment="1">
      <alignment horizontal="left" vertical="center" wrapText="1"/>
    </xf>
    <xf numFmtId="0" fontId="0" fillId="7" borderId="0" xfId="0" applyFill="1" applyAlignment="1">
      <alignment horizontal="center"/>
    </xf>
    <xf numFmtId="0" fontId="0" fillId="0" borderId="4" xfId="0" applyBorder="1"/>
    <xf numFmtId="0" fontId="0" fillId="7" borderId="1" xfId="0" applyFont="1" applyFill="1" applyBorder="1" applyAlignment="1">
      <alignment vertical="center" wrapText="1"/>
    </xf>
    <xf numFmtId="0" fontId="3" fillId="7" borderId="1" xfId="0" applyFont="1" applyFill="1" applyBorder="1" applyAlignment="1">
      <alignment horizontal="left" vertical="center" wrapText="1"/>
    </xf>
    <xf numFmtId="0" fontId="0" fillId="7" borderId="4" xfId="0" applyFont="1" applyFill="1" applyBorder="1" applyAlignment="1">
      <alignment horizontal="left" vertical="center" wrapText="1"/>
    </xf>
    <xf numFmtId="0" fontId="0" fillId="7" borderId="0" xfId="0" applyFill="1" applyBorder="1"/>
    <xf numFmtId="6" fontId="7" fillId="0" borderId="14" xfId="0" applyNumberFormat="1" applyFont="1" applyBorder="1" applyProtection="1"/>
    <xf numFmtId="166" fontId="0" fillId="0" borderId="14" xfId="0" applyNumberFormat="1" applyFill="1" applyBorder="1" applyProtection="1"/>
    <xf numFmtId="0" fontId="0" fillId="0" borderId="19" xfId="0" applyBorder="1" applyAlignment="1" applyProtection="1">
      <alignment horizontal="right"/>
    </xf>
    <xf numFmtId="0" fontId="7" fillId="0" borderId="19" xfId="0" applyFont="1" applyBorder="1" applyProtection="1"/>
    <xf numFmtId="8" fontId="7" fillId="0" borderId="19" xfId="0" applyNumberFormat="1" applyFont="1" applyBorder="1" applyProtection="1"/>
    <xf numFmtId="8" fontId="7" fillId="0" borderId="19" xfId="0" quotePrefix="1" applyNumberFormat="1" applyFont="1" applyBorder="1" applyProtection="1"/>
    <xf numFmtId="0" fontId="13" fillId="0" borderId="6" xfId="2" applyBorder="1" applyAlignment="1" applyProtection="1">
      <alignment horizontal="centerContinuous"/>
    </xf>
    <xf numFmtId="0" fontId="0" fillId="0" borderId="1" xfId="0" applyFont="1" applyFill="1" applyBorder="1" applyAlignment="1">
      <alignment horizontal="left" vertical="center" wrapText="1"/>
    </xf>
    <xf numFmtId="0" fontId="3" fillId="7" borderId="2" xfId="0" applyFont="1" applyFill="1" applyBorder="1" applyAlignment="1">
      <alignment horizontal="center"/>
    </xf>
    <xf numFmtId="0" fontId="3" fillId="7" borderId="3" xfId="0" applyFont="1" applyFill="1" applyBorder="1" applyAlignment="1">
      <alignment horizontal="center"/>
    </xf>
    <xf numFmtId="0" fontId="15" fillId="5" borderId="1" xfId="0" applyFont="1" applyFill="1" applyBorder="1" applyAlignment="1">
      <alignment horizontal="center" wrapText="1"/>
    </xf>
    <xf numFmtId="0" fontId="0" fillId="7" borderId="1" xfId="0" applyFont="1" applyFill="1" applyBorder="1" applyAlignment="1">
      <alignment horizontal="left" vertical="center" wrapText="1"/>
    </xf>
    <xf numFmtId="0" fontId="0" fillId="8" borderId="2" xfId="0" applyFont="1" applyFill="1" applyBorder="1" applyAlignment="1">
      <alignment horizontal="left" vertical="center" wrapText="1"/>
    </xf>
    <xf numFmtId="0" fontId="0" fillId="8" borderId="3" xfId="0" applyFont="1" applyFill="1" applyBorder="1" applyAlignment="1">
      <alignment horizontal="left" vertical="center" wrapText="1"/>
    </xf>
    <xf numFmtId="0" fontId="0" fillId="8" borderId="1" xfId="0" applyFont="1" applyFill="1" applyBorder="1" applyAlignment="1">
      <alignment horizontal="left" vertical="center" wrapText="1"/>
    </xf>
    <xf numFmtId="0" fontId="0" fillId="8" borderId="1" xfId="0"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center" wrapText="1"/>
    </xf>
    <xf numFmtId="0" fontId="0" fillId="8" borderId="1" xfId="0" applyFont="1" applyFill="1" applyBorder="1" applyAlignment="1">
      <alignment horizontal="center" vertical="center" wrapText="1"/>
    </xf>
    <xf numFmtId="0" fontId="0" fillId="8" borderId="2" xfId="0" applyFont="1" applyFill="1" applyBorder="1" applyAlignment="1">
      <alignment horizontal="center" vertical="center" wrapText="1"/>
    </xf>
    <xf numFmtId="0" fontId="0" fillId="8" borderId="4" xfId="0" applyFont="1" applyFill="1" applyBorder="1" applyAlignment="1">
      <alignment horizontal="center" vertical="center" wrapText="1"/>
    </xf>
    <xf numFmtId="0" fontId="0" fillId="8" borderId="3"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22" fillId="2" borderId="1" xfId="0" applyFont="1" applyFill="1" applyBorder="1" applyAlignment="1">
      <alignment horizontal="center"/>
    </xf>
    <xf numFmtId="0" fontId="0"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19" fillId="7" borderId="0" xfId="0" applyFont="1" applyFill="1" applyBorder="1" applyAlignment="1">
      <alignment horizontal="left" vertical="top" wrapText="1"/>
    </xf>
    <xf numFmtId="0" fontId="3" fillId="7" borderId="2"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3" fillId="7" borderId="1" xfId="2" applyFill="1" applyBorder="1" applyAlignment="1">
      <alignment horizontal="left" wrapText="1"/>
    </xf>
    <xf numFmtId="0" fontId="13" fillId="8" borderId="1" xfId="2" applyFill="1" applyBorder="1" applyAlignment="1">
      <alignment horizontal="left" vertical="center" wrapText="1"/>
    </xf>
    <xf numFmtId="0" fontId="15" fillId="5" borderId="1" xfId="0" applyFont="1" applyFill="1" applyBorder="1" applyAlignment="1">
      <alignment horizontal="center"/>
    </xf>
    <xf numFmtId="0" fontId="13" fillId="7" borderId="1" xfId="2" applyFill="1" applyBorder="1" applyAlignment="1">
      <alignment horizontal="left"/>
    </xf>
    <xf numFmtId="0" fontId="13" fillId="8" borderId="1" xfId="2" applyFill="1" applyBorder="1" applyAlignment="1">
      <alignment horizontal="left"/>
    </xf>
    <xf numFmtId="0" fontId="0" fillId="7" borderId="0" xfId="0" applyFill="1" applyAlignment="1">
      <alignment horizontal="left" wrapText="1"/>
    </xf>
    <xf numFmtId="0" fontId="0" fillId="7" borderId="1" xfId="0" applyFill="1" applyBorder="1" applyAlignment="1">
      <alignment horizontal="center" wrapText="1"/>
    </xf>
    <xf numFmtId="0" fontId="15" fillId="2" borderId="1" xfId="0" applyFont="1" applyFill="1" applyBorder="1" applyAlignment="1">
      <alignment horizontal="center"/>
    </xf>
    <xf numFmtId="0" fontId="0" fillId="4" borderId="1" xfId="0" applyFill="1" applyBorder="1" applyAlignment="1">
      <alignment horizontal="center" vertical="center" wrapText="1"/>
    </xf>
    <xf numFmtId="168" fontId="0" fillId="3" borderId="2" xfId="0" applyNumberFormat="1" applyFill="1" applyBorder="1" applyAlignment="1" applyProtection="1">
      <alignment horizontal="center"/>
      <protection locked="0"/>
    </xf>
    <xf numFmtId="168" fontId="0" fillId="3" borderId="3" xfId="0" applyNumberFormat="1" applyFill="1" applyBorder="1" applyAlignment="1" applyProtection="1">
      <alignment horizontal="center"/>
      <protection locked="0"/>
    </xf>
    <xf numFmtId="168" fontId="0" fillId="0" borderId="2" xfId="0" applyNumberFormat="1" applyFill="1" applyBorder="1" applyAlignment="1" applyProtection="1">
      <alignment horizontal="center"/>
    </xf>
    <xf numFmtId="168" fontId="0" fillId="0" borderId="3" xfId="0" applyNumberFormat="1" applyFill="1" applyBorder="1" applyAlignment="1" applyProtection="1">
      <alignment horizontal="center"/>
    </xf>
    <xf numFmtId="0" fontId="0" fillId="3" borderId="2"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3" xfId="0" applyFill="1" applyBorder="1" applyAlignment="1" applyProtection="1">
      <alignment horizontal="center"/>
      <protection locked="0"/>
    </xf>
    <xf numFmtId="164" fontId="0" fillId="0" borderId="2" xfId="0" applyNumberFormat="1" applyFill="1" applyBorder="1" applyAlignment="1" applyProtection="1">
      <alignment horizontal="center"/>
    </xf>
    <xf numFmtId="164" fontId="0" fillId="0" borderId="3" xfId="0" applyNumberFormat="1" applyFill="1" applyBorder="1" applyAlignment="1" applyProtection="1">
      <alignment horizontal="center"/>
    </xf>
    <xf numFmtId="164" fontId="0" fillId="3" borderId="2" xfId="0" applyNumberFormat="1" applyFill="1" applyBorder="1" applyAlignment="1" applyProtection="1">
      <alignment horizontal="center"/>
      <protection locked="0"/>
    </xf>
    <xf numFmtId="164" fontId="0" fillId="3" borderId="3" xfId="0" applyNumberFormat="1" applyFill="1" applyBorder="1" applyAlignment="1" applyProtection="1">
      <alignment horizontal="center"/>
      <protection locked="0"/>
    </xf>
    <xf numFmtId="8" fontId="0" fillId="3" borderId="2" xfId="0" applyNumberFormat="1" applyFill="1" applyBorder="1" applyAlignment="1" applyProtection="1">
      <alignment horizontal="center"/>
      <protection locked="0"/>
    </xf>
    <xf numFmtId="8" fontId="0" fillId="3" borderId="3" xfId="0" applyNumberFormat="1" applyFill="1" applyBorder="1" applyAlignment="1" applyProtection="1">
      <alignment horizontal="center"/>
      <protection locked="0"/>
    </xf>
    <xf numFmtId="0" fontId="13" fillId="0" borderId="6" xfId="2" applyBorder="1" applyAlignment="1">
      <alignment horizontal="left" vertical="center" wrapText="1"/>
    </xf>
    <xf numFmtId="0" fontId="13" fillId="0" borderId="0" xfId="2" applyBorder="1" applyAlignment="1">
      <alignment horizontal="left" vertical="center" wrapText="1"/>
    </xf>
    <xf numFmtId="0" fontId="13" fillId="0" borderId="11" xfId="2" applyBorder="1" applyAlignment="1">
      <alignment horizontal="left" vertical="center" wrapText="1"/>
    </xf>
    <xf numFmtId="0" fontId="13" fillId="0" borderId="0" xfId="2" applyBorder="1" applyAlignment="1">
      <alignment horizontal="left" shrinkToFit="1"/>
    </xf>
    <xf numFmtId="0" fontId="13" fillId="0" borderId="15" xfId="2" applyBorder="1" applyAlignment="1">
      <alignment horizontal="left" shrinkToFit="1"/>
    </xf>
    <xf numFmtId="8" fontId="0" fillId="3" borderId="16" xfId="0" applyNumberFormat="1" applyFill="1" applyBorder="1" applyAlignment="1" applyProtection="1">
      <alignment horizontal="center"/>
      <protection locked="0"/>
    </xf>
    <xf numFmtId="8" fontId="0" fillId="3" borderId="18" xfId="0" applyNumberFormat="1" applyFill="1" applyBorder="1" applyAlignment="1" applyProtection="1">
      <alignment horizontal="center"/>
      <protection locked="0"/>
    </xf>
    <xf numFmtId="0" fontId="0" fillId="4" borderId="1" xfId="0" applyFill="1" applyBorder="1" applyAlignment="1">
      <alignment horizontal="center" vertical="center"/>
    </xf>
    <xf numFmtId="0" fontId="25" fillId="0" borderId="0" xfId="0" applyFont="1" applyBorder="1" applyAlignment="1">
      <alignment horizontal="center" vertical="center" wrapText="1" shrinkToFit="1"/>
    </xf>
    <xf numFmtId="0" fontId="13" fillId="4" borderId="1" xfId="2" applyFill="1" applyBorder="1" applyAlignment="1">
      <alignment horizontal="center" vertical="center" wrapText="1"/>
    </xf>
    <xf numFmtId="8" fontId="3" fillId="0" borderId="2" xfId="0" applyNumberFormat="1" applyFont="1" applyFill="1" applyBorder="1" applyAlignment="1" applyProtection="1">
      <alignment horizontal="center"/>
    </xf>
    <xf numFmtId="8" fontId="3" fillId="0" borderId="3" xfId="0" applyNumberFormat="1" applyFont="1" applyFill="1" applyBorder="1" applyAlignment="1" applyProtection="1">
      <alignment horizontal="center"/>
    </xf>
    <xf numFmtId="0" fontId="0" fillId="3" borderId="16" xfId="0" applyFill="1" applyBorder="1" applyAlignment="1" applyProtection="1">
      <alignment horizontal="left"/>
      <protection locked="0"/>
    </xf>
    <xf numFmtId="0" fontId="0" fillId="3" borderId="17" xfId="0" applyFill="1" applyBorder="1" applyAlignment="1" applyProtection="1">
      <alignment horizontal="left"/>
      <protection locked="0"/>
    </xf>
    <xf numFmtId="0" fontId="0" fillId="3" borderId="18" xfId="0"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4" borderId="1" xfId="0" applyFill="1" applyBorder="1" applyAlignment="1" applyProtection="1">
      <alignment horizontal="center" vertical="center" wrapText="1"/>
    </xf>
    <xf numFmtId="0" fontId="0" fillId="3" borderId="2" xfId="0" applyFill="1" applyBorder="1" applyAlignment="1" applyProtection="1">
      <alignment horizontal="center"/>
    </xf>
    <xf numFmtId="0" fontId="0" fillId="3" borderId="4" xfId="0" applyFill="1" applyBorder="1" applyAlignment="1" applyProtection="1">
      <alignment horizontal="center"/>
    </xf>
    <xf numFmtId="0" fontId="0" fillId="3" borderId="3" xfId="0" applyFill="1" applyBorder="1" applyAlignment="1" applyProtection="1">
      <alignment horizontal="center"/>
    </xf>
    <xf numFmtId="164" fontId="0" fillId="3" borderId="2" xfId="0" applyNumberFormat="1" applyFill="1" applyBorder="1" applyAlignment="1" applyProtection="1">
      <alignment horizontal="center"/>
    </xf>
    <xf numFmtId="164" fontId="0" fillId="3" borderId="3" xfId="0" applyNumberFormat="1" applyFill="1" applyBorder="1" applyAlignment="1" applyProtection="1">
      <alignment horizontal="center"/>
    </xf>
    <xf numFmtId="8" fontId="0" fillId="3" borderId="2" xfId="0" applyNumberFormat="1" applyFill="1" applyBorder="1" applyAlignment="1" applyProtection="1">
      <alignment horizontal="center"/>
    </xf>
    <xf numFmtId="8" fontId="0" fillId="3" borderId="3" xfId="0" applyNumberFormat="1" applyFill="1" applyBorder="1" applyAlignment="1" applyProtection="1">
      <alignment horizontal="center"/>
    </xf>
    <xf numFmtId="0" fontId="0" fillId="4" borderId="1" xfId="0" applyFill="1" applyBorder="1" applyAlignment="1" applyProtection="1">
      <alignment horizontal="center" vertical="center"/>
    </xf>
    <xf numFmtId="0" fontId="13" fillId="0" borderId="6" xfId="2" applyBorder="1" applyAlignment="1" applyProtection="1">
      <alignment horizontal="left" vertical="center" wrapText="1"/>
    </xf>
    <xf numFmtId="0" fontId="13" fillId="0" borderId="0" xfId="2" applyBorder="1" applyAlignment="1" applyProtection="1">
      <alignment horizontal="left" vertical="center" wrapText="1"/>
    </xf>
    <xf numFmtId="0" fontId="13" fillId="0" borderId="11" xfId="2" applyBorder="1" applyAlignment="1" applyProtection="1">
      <alignment horizontal="left" vertical="center" wrapText="1"/>
    </xf>
    <xf numFmtId="0" fontId="0" fillId="3" borderId="2" xfId="0" applyFill="1" applyBorder="1" applyAlignment="1" applyProtection="1">
      <alignment horizontal="left"/>
    </xf>
    <xf numFmtId="0" fontId="0" fillId="3" borderId="4" xfId="0" applyFill="1" applyBorder="1" applyAlignment="1" applyProtection="1">
      <alignment horizontal="left"/>
    </xf>
    <xf numFmtId="0" fontId="0" fillId="3" borderId="3" xfId="0" applyFill="1" applyBorder="1" applyAlignment="1" applyProtection="1">
      <alignment horizontal="left"/>
    </xf>
    <xf numFmtId="0" fontId="0" fillId="3" borderId="16" xfId="0" applyFill="1" applyBorder="1" applyAlignment="1" applyProtection="1">
      <alignment horizontal="left"/>
    </xf>
    <xf numFmtId="0" fontId="0" fillId="3" borderId="17" xfId="0" applyFill="1" applyBorder="1" applyAlignment="1" applyProtection="1">
      <alignment horizontal="left"/>
    </xf>
    <xf numFmtId="0" fontId="0" fillId="3" borderId="18" xfId="0" applyFill="1" applyBorder="1" applyAlignment="1" applyProtection="1">
      <alignment horizontal="left"/>
    </xf>
    <xf numFmtId="8" fontId="0" fillId="3" borderId="16" xfId="0" applyNumberFormat="1" applyFill="1" applyBorder="1" applyAlignment="1" applyProtection="1">
      <alignment horizontal="center"/>
    </xf>
    <xf numFmtId="8" fontId="0" fillId="3" borderId="18" xfId="0" applyNumberFormat="1" applyFill="1" applyBorder="1" applyAlignment="1" applyProtection="1">
      <alignment horizontal="center"/>
    </xf>
    <xf numFmtId="0" fontId="13" fillId="4" borderId="1" xfId="2" applyFill="1" applyBorder="1" applyAlignment="1" applyProtection="1">
      <alignment horizontal="center" vertical="center" wrapText="1"/>
    </xf>
  </cellXfs>
  <cellStyles count="5">
    <cellStyle name="Comma" xfId="3" builtinId="3"/>
    <cellStyle name="Currency" xfId="4" builtinId="4"/>
    <cellStyle name="Hyperlink" xfId="2" builtinId="8"/>
    <cellStyle name="Normal" xfId="0" builtinId="0"/>
    <cellStyle name="Percent" xfId="1" builtinId="5"/>
  </cellStyles>
  <dxfs count="20">
    <dxf>
      <font>
        <b/>
        <i val="0"/>
        <color rgb="FFFF0000"/>
      </font>
    </dxf>
    <dxf>
      <font>
        <b/>
        <i val="0"/>
        <color rgb="FFFF0000"/>
      </font>
    </dxf>
    <dxf>
      <font>
        <b/>
        <i val="0"/>
        <color theme="5"/>
      </font>
    </dxf>
    <dxf>
      <font>
        <b/>
        <i val="0"/>
        <color rgb="FFFF0000"/>
      </font>
    </dxf>
    <dxf>
      <font>
        <b/>
        <i val="0"/>
        <color theme="0"/>
      </font>
      <fill>
        <patternFill>
          <bgColor rgb="FFFF0000"/>
        </patternFill>
      </fill>
    </dxf>
    <dxf>
      <font>
        <b/>
        <i val="0"/>
        <color rgb="FFFF0000"/>
      </font>
    </dxf>
    <dxf>
      <font>
        <b/>
        <i val="0"/>
        <color rgb="FFFF0000"/>
      </font>
    </dxf>
    <dxf>
      <font>
        <b/>
        <i val="0"/>
        <color theme="5"/>
      </font>
    </dxf>
    <dxf>
      <font>
        <b/>
        <i val="0"/>
        <color rgb="FFFF0000"/>
      </font>
    </dxf>
    <dxf>
      <font>
        <b/>
        <i val="0"/>
        <color theme="0"/>
      </font>
      <fill>
        <patternFill>
          <bgColor rgb="FFFF0000"/>
        </patternFill>
      </fill>
    </dxf>
    <dxf>
      <font>
        <b/>
        <i val="0"/>
        <color rgb="FFFF0000"/>
      </font>
    </dxf>
    <dxf>
      <font>
        <b/>
        <i val="0"/>
        <color rgb="FFFF0000"/>
      </font>
    </dxf>
    <dxf>
      <font>
        <b/>
        <i val="0"/>
        <color theme="5"/>
      </font>
    </dxf>
    <dxf>
      <font>
        <b/>
        <i val="0"/>
        <color rgb="FFFF0000"/>
      </font>
    </dxf>
    <dxf>
      <font>
        <b/>
        <i val="0"/>
        <color theme="0"/>
      </font>
      <fill>
        <patternFill>
          <bgColor rgb="FFFF0000"/>
        </patternFill>
      </fill>
    </dxf>
    <dxf>
      <font>
        <b/>
        <i val="0"/>
        <color rgb="FFFF0000"/>
      </font>
    </dxf>
    <dxf>
      <font>
        <b/>
        <i val="0"/>
        <color rgb="FFFF0000"/>
      </font>
    </dxf>
    <dxf>
      <font>
        <b/>
        <i val="0"/>
        <color theme="5"/>
      </font>
    </dxf>
    <dxf>
      <font>
        <b/>
        <i val="0"/>
        <color rgb="FFFF0000"/>
      </font>
    </dxf>
    <dxf>
      <font>
        <b/>
        <i val="0"/>
        <color theme="0"/>
      </font>
      <fill>
        <patternFill>
          <bgColor rgb="FFFF0000"/>
        </patternFill>
      </fill>
    </dxf>
  </dxfs>
  <tableStyles count="0" defaultTableStyle="TableStyleMedium2" defaultPivotStyle="PivotStyleLight16"/>
  <colors>
    <mruColors>
      <color rgb="FF0000FF"/>
      <color rgb="FFFFFFCC"/>
      <color rgb="FFEAF0F6"/>
      <color rgb="FFF1F5F9"/>
      <color rgb="FFD2EC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NZ" sz="1100" b="1"/>
              <a:t>Buy vs. Lease</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a:scene3d>
              <a:camera prst="orthographicFront"/>
              <a:lightRig rig="threePt" dir="t"/>
            </a:scene3d>
            <a:sp3d>
              <a:bevelT/>
            </a:sp3d>
          </c:spPr>
          <c:invertIfNegative val="0"/>
          <c:dPt>
            <c:idx val="0"/>
            <c:invertIfNegative val="0"/>
            <c:bubble3D val="0"/>
            <c:spPr>
              <a:solidFill>
                <a:schemeClr val="accent3"/>
              </a:solidFill>
              <a:ln>
                <a:noFill/>
              </a:ln>
              <a:effectLst/>
              <a:scene3d>
                <a:camera prst="orthographicFront"/>
                <a:lightRig rig="threePt" dir="t"/>
              </a:scene3d>
              <a:sp3d>
                <a:bevelT/>
              </a:sp3d>
            </c:spPr>
          </c:dPt>
          <c:dPt>
            <c:idx val="1"/>
            <c:invertIfNegative val="0"/>
            <c:bubble3D val="0"/>
            <c:spPr>
              <a:solidFill>
                <a:schemeClr val="accent2"/>
              </a:solidFill>
              <a:ln>
                <a:noFill/>
              </a:ln>
              <a:effectLst/>
              <a:scene3d>
                <a:camera prst="orthographicFront"/>
                <a:lightRig rig="threePt" dir="t"/>
              </a:scene3d>
              <a:sp3d>
                <a:bevel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'Lease vs. Buy'!$AO$1:$AO$2</c:f>
              <c:strCache>
                <c:ptCount val="2"/>
                <c:pt idx="0">
                  <c:v>Buy Option</c:v>
                </c:pt>
                <c:pt idx="1">
                  <c:v>Lease Option</c:v>
                </c:pt>
              </c:strCache>
            </c:strRef>
          </c:cat>
          <c:val>
            <c:numRef>
              <c:f>'Lease vs. Buy'!$AP$1:$AP$2</c:f>
              <c:numCache>
                <c:formatCode>"$"#,##0.00_);[Red]\("$"#,##0.00\)</c:formatCode>
                <c:ptCount val="2"/>
                <c:pt idx="0">
                  <c:v>0</c:v>
                </c:pt>
                <c:pt idx="1">
                  <c:v>0</c:v>
                </c:pt>
              </c:numCache>
            </c:numRef>
          </c:val>
        </c:ser>
        <c:dLbls>
          <c:showLegendKey val="0"/>
          <c:showVal val="0"/>
          <c:showCatName val="0"/>
          <c:showSerName val="0"/>
          <c:showPercent val="0"/>
          <c:showBubbleSize val="0"/>
        </c:dLbls>
        <c:gapWidth val="85"/>
        <c:axId val="242445176"/>
        <c:axId val="207229984"/>
      </c:barChart>
      <c:catAx>
        <c:axId val="242445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229984"/>
        <c:crosses val="autoZero"/>
        <c:auto val="1"/>
        <c:lblAlgn val="ctr"/>
        <c:lblOffset val="100"/>
        <c:noMultiLvlLbl val="0"/>
      </c:catAx>
      <c:valAx>
        <c:axId val="20722998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quot;$&quot;#,##0_);[Red]\(&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445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NZ" sz="1100" b="1"/>
              <a:t>Buy vs. Lease</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a:scene3d>
              <a:camera prst="orthographicFront"/>
              <a:lightRig rig="threePt" dir="t"/>
            </a:scene3d>
            <a:sp3d>
              <a:bevelT/>
            </a:sp3d>
          </c:spPr>
          <c:invertIfNegative val="0"/>
          <c:dPt>
            <c:idx val="0"/>
            <c:invertIfNegative val="0"/>
            <c:bubble3D val="0"/>
            <c:spPr>
              <a:solidFill>
                <a:schemeClr val="accent3"/>
              </a:solidFill>
              <a:ln>
                <a:noFill/>
              </a:ln>
              <a:effectLst/>
              <a:scene3d>
                <a:camera prst="orthographicFront"/>
                <a:lightRig rig="threePt" dir="t"/>
              </a:scene3d>
              <a:sp3d>
                <a:bevelT/>
              </a:sp3d>
            </c:spPr>
          </c:dPt>
          <c:dPt>
            <c:idx val="1"/>
            <c:invertIfNegative val="0"/>
            <c:bubble3D val="0"/>
            <c:spPr>
              <a:solidFill>
                <a:schemeClr val="accent2"/>
              </a:solidFill>
              <a:ln>
                <a:noFill/>
              </a:ln>
              <a:effectLst/>
              <a:scene3d>
                <a:camera prst="orthographicFront"/>
                <a:lightRig rig="threePt" dir="t"/>
              </a:scene3d>
              <a:sp3d>
                <a:bevel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'Save Option 1'!$AO$1:$AO$2</c:f>
              <c:strCache>
                <c:ptCount val="2"/>
                <c:pt idx="0">
                  <c:v>Buy Option</c:v>
                </c:pt>
                <c:pt idx="1">
                  <c:v>Lease Option</c:v>
                </c:pt>
              </c:strCache>
            </c:strRef>
          </c:cat>
          <c:val>
            <c:numRef>
              <c:f>'Save Option 1'!$AP$1:$AP$2</c:f>
              <c:numCache>
                <c:formatCode>"$"#,##0.00_);[Red]\("$"#,##0.00\)</c:formatCode>
                <c:ptCount val="2"/>
                <c:pt idx="0">
                  <c:v>0</c:v>
                </c:pt>
                <c:pt idx="1">
                  <c:v>0</c:v>
                </c:pt>
              </c:numCache>
            </c:numRef>
          </c:val>
        </c:ser>
        <c:dLbls>
          <c:showLegendKey val="0"/>
          <c:showVal val="0"/>
          <c:showCatName val="0"/>
          <c:showSerName val="0"/>
          <c:showPercent val="0"/>
          <c:showBubbleSize val="0"/>
        </c:dLbls>
        <c:gapWidth val="85"/>
        <c:axId val="242262872"/>
        <c:axId val="165899648"/>
      </c:barChart>
      <c:catAx>
        <c:axId val="242262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899648"/>
        <c:crosses val="autoZero"/>
        <c:auto val="1"/>
        <c:lblAlgn val="ctr"/>
        <c:lblOffset val="100"/>
        <c:noMultiLvlLbl val="0"/>
      </c:catAx>
      <c:valAx>
        <c:axId val="16589964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quot;$&quot;#,##0_);[Red]\(&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262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NZ" sz="1100" b="1"/>
              <a:t>Buy vs. Lease</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a:scene3d>
              <a:camera prst="orthographicFront"/>
              <a:lightRig rig="threePt" dir="t"/>
            </a:scene3d>
            <a:sp3d>
              <a:bevelT/>
            </a:sp3d>
          </c:spPr>
          <c:invertIfNegative val="0"/>
          <c:dPt>
            <c:idx val="0"/>
            <c:invertIfNegative val="0"/>
            <c:bubble3D val="0"/>
            <c:spPr>
              <a:solidFill>
                <a:schemeClr val="accent3"/>
              </a:solidFill>
              <a:ln>
                <a:noFill/>
              </a:ln>
              <a:effectLst/>
              <a:scene3d>
                <a:camera prst="orthographicFront"/>
                <a:lightRig rig="threePt" dir="t"/>
              </a:scene3d>
              <a:sp3d>
                <a:bevelT/>
              </a:sp3d>
            </c:spPr>
          </c:dPt>
          <c:dPt>
            <c:idx val="1"/>
            <c:invertIfNegative val="0"/>
            <c:bubble3D val="0"/>
            <c:spPr>
              <a:solidFill>
                <a:schemeClr val="accent2"/>
              </a:solidFill>
              <a:ln>
                <a:noFill/>
              </a:ln>
              <a:effectLst/>
              <a:scene3d>
                <a:camera prst="orthographicFront"/>
                <a:lightRig rig="threePt" dir="t"/>
              </a:scene3d>
              <a:sp3d>
                <a:bevel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'Save Option 2'!$AO$1:$AO$2</c:f>
              <c:strCache>
                <c:ptCount val="2"/>
                <c:pt idx="0">
                  <c:v>Buy Option</c:v>
                </c:pt>
                <c:pt idx="1">
                  <c:v>Lease Option</c:v>
                </c:pt>
              </c:strCache>
            </c:strRef>
          </c:cat>
          <c:val>
            <c:numRef>
              <c:f>'Save Option 2'!$AP$1:$AP$2</c:f>
              <c:numCache>
                <c:formatCode>"$"#,##0.00_);[Red]\("$"#,##0.00\)</c:formatCode>
                <c:ptCount val="2"/>
                <c:pt idx="0">
                  <c:v>0</c:v>
                </c:pt>
                <c:pt idx="1">
                  <c:v>0</c:v>
                </c:pt>
              </c:numCache>
            </c:numRef>
          </c:val>
        </c:ser>
        <c:dLbls>
          <c:showLegendKey val="0"/>
          <c:showVal val="0"/>
          <c:showCatName val="0"/>
          <c:showSerName val="0"/>
          <c:showPercent val="0"/>
          <c:showBubbleSize val="0"/>
        </c:dLbls>
        <c:gapWidth val="85"/>
        <c:axId val="245031856"/>
        <c:axId val="245032240"/>
      </c:barChart>
      <c:catAx>
        <c:axId val="24503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032240"/>
        <c:crosses val="autoZero"/>
        <c:auto val="1"/>
        <c:lblAlgn val="ctr"/>
        <c:lblOffset val="100"/>
        <c:noMultiLvlLbl val="0"/>
      </c:catAx>
      <c:valAx>
        <c:axId val="24503224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quot;$&quot;#,##0_);[Red]\(&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031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NZ" sz="1100" b="1"/>
              <a:t>Buy vs. Lease</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a:scene3d>
              <a:camera prst="orthographicFront"/>
              <a:lightRig rig="threePt" dir="t"/>
            </a:scene3d>
            <a:sp3d>
              <a:bevelT/>
            </a:sp3d>
          </c:spPr>
          <c:invertIfNegative val="0"/>
          <c:dPt>
            <c:idx val="0"/>
            <c:invertIfNegative val="0"/>
            <c:bubble3D val="0"/>
            <c:spPr>
              <a:solidFill>
                <a:schemeClr val="accent3"/>
              </a:solidFill>
              <a:ln>
                <a:noFill/>
              </a:ln>
              <a:effectLst/>
              <a:scene3d>
                <a:camera prst="orthographicFront"/>
                <a:lightRig rig="threePt" dir="t"/>
              </a:scene3d>
              <a:sp3d>
                <a:bevelT/>
              </a:sp3d>
            </c:spPr>
          </c:dPt>
          <c:dPt>
            <c:idx val="1"/>
            <c:invertIfNegative val="0"/>
            <c:bubble3D val="0"/>
            <c:spPr>
              <a:solidFill>
                <a:schemeClr val="accent2"/>
              </a:solidFill>
              <a:ln>
                <a:noFill/>
              </a:ln>
              <a:effectLst/>
              <a:scene3d>
                <a:camera prst="orthographicFront"/>
                <a:lightRig rig="threePt" dir="t"/>
              </a:scene3d>
              <a:sp3d>
                <a:bevel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Example!$AO$1:$AO$2</c:f>
              <c:strCache>
                <c:ptCount val="2"/>
                <c:pt idx="0">
                  <c:v>Buy Option</c:v>
                </c:pt>
                <c:pt idx="1">
                  <c:v>Lease Option</c:v>
                </c:pt>
              </c:strCache>
            </c:strRef>
          </c:cat>
          <c:val>
            <c:numRef>
              <c:f>Example!$AP$1:$AP$2</c:f>
              <c:numCache>
                <c:formatCode>"$"#,##0.00_);[Red]\("$"#,##0.00\)</c:formatCode>
                <c:ptCount val="2"/>
                <c:pt idx="0">
                  <c:v>2362</c:v>
                </c:pt>
                <c:pt idx="1">
                  <c:v>2545</c:v>
                </c:pt>
              </c:numCache>
            </c:numRef>
          </c:val>
        </c:ser>
        <c:dLbls>
          <c:showLegendKey val="0"/>
          <c:showVal val="0"/>
          <c:showCatName val="0"/>
          <c:showSerName val="0"/>
          <c:showPercent val="0"/>
          <c:showBubbleSize val="0"/>
        </c:dLbls>
        <c:gapWidth val="85"/>
        <c:axId val="242466088"/>
        <c:axId val="206096152"/>
      </c:barChart>
      <c:catAx>
        <c:axId val="242466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096152"/>
        <c:crosses val="autoZero"/>
        <c:auto val="1"/>
        <c:lblAlgn val="ctr"/>
        <c:lblOffset val="100"/>
        <c:noMultiLvlLbl val="0"/>
      </c:catAx>
      <c:valAx>
        <c:axId val="2060961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quot;$&quot;#,##0_);[Red]\(&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466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7620</xdr:colOff>
          <xdr:row>0</xdr:row>
          <xdr:rowOff>38100</xdr:rowOff>
        </xdr:from>
        <xdr:to>
          <xdr:col>12</xdr:col>
          <xdr:colOff>1127760</xdr:colOff>
          <xdr:row>2</xdr:row>
          <xdr:rowOff>60960</xdr:rowOff>
        </xdr:to>
        <xdr:sp macro="" textlink="">
          <xdr:nvSpPr>
            <xdr:cNvPr id="2056" name="Button 8" hidden="1">
              <a:extLst>
                <a:ext uri="{63B3BB69-23CF-44E3-9099-C40C66FF867C}">
                  <a14:compatExt spid="_x0000_s205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NZ" sz="1100" b="0" i="0" u="none" strike="noStrike" baseline="0">
                  <a:solidFill>
                    <a:srgbClr val="000000"/>
                  </a:solidFill>
                  <a:latin typeface="Calibri"/>
                  <a:cs typeface="Calibri"/>
                </a:rPr>
                <a:t>Clear Form</a:t>
              </a:r>
            </a:p>
          </xdr:txBody>
        </xdr:sp>
        <xdr:clientData fPrintsWithSheet="0"/>
      </xdr:twoCellAnchor>
    </mc:Choice>
    <mc:Fallback/>
  </mc:AlternateContent>
  <xdr:twoCellAnchor editAs="absolute">
    <xdr:from>
      <xdr:col>11</xdr:col>
      <xdr:colOff>2117</xdr:colOff>
      <xdr:row>21</xdr:row>
      <xdr:rowOff>80962</xdr:rowOff>
    </xdr:from>
    <xdr:to>
      <xdr:col>18</xdr:col>
      <xdr:colOff>12700</xdr:colOff>
      <xdr:row>38</xdr:row>
      <xdr:rowOff>92075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13</xdr:col>
          <xdr:colOff>655320</xdr:colOff>
          <xdr:row>0</xdr:row>
          <xdr:rowOff>83820</xdr:rowOff>
        </xdr:from>
        <xdr:to>
          <xdr:col>14</xdr:col>
          <xdr:colOff>601980</xdr:colOff>
          <xdr:row>2</xdr:row>
          <xdr:rowOff>7620</xdr:rowOff>
        </xdr:to>
        <xdr:sp macro="" textlink="">
          <xdr:nvSpPr>
            <xdr:cNvPr id="2059" name="Option Button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NZ" sz="800" b="0" i="0" u="none" strike="noStrike" baseline="0">
                  <a:solidFill>
                    <a:srgbClr val="000000"/>
                  </a:solidFill>
                  <a:latin typeface="Segoe UI"/>
                  <a:cs typeface="Segoe UI"/>
                </a:rPr>
                <a:t>Save as 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899160</xdr:colOff>
          <xdr:row>1</xdr:row>
          <xdr:rowOff>7620</xdr:rowOff>
        </xdr:from>
        <xdr:to>
          <xdr:col>15</xdr:col>
          <xdr:colOff>617220</xdr:colOff>
          <xdr:row>2</xdr:row>
          <xdr:rowOff>30480</xdr:rowOff>
        </xdr:to>
        <xdr:sp macro="" textlink="">
          <xdr:nvSpPr>
            <xdr:cNvPr id="2060" name="Option Button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NZ" sz="800" b="0" i="0" u="none" strike="noStrike" baseline="0">
                  <a:solidFill>
                    <a:srgbClr val="000000"/>
                  </a:solidFill>
                  <a:latin typeface="Segoe UI"/>
                  <a:cs typeface="Segoe UI"/>
                </a:rPr>
                <a:t>Save as Option 2</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9524</xdr:colOff>
      <xdr:row>21</xdr:row>
      <xdr:rowOff>76199</xdr:rowOff>
    </xdr:from>
    <xdr:to>
      <xdr:col>18</xdr:col>
      <xdr:colOff>19874</xdr:colOff>
      <xdr:row>38</xdr:row>
      <xdr:rowOff>86549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9525</xdr:colOff>
      <xdr:row>21</xdr:row>
      <xdr:rowOff>66672</xdr:rowOff>
    </xdr:from>
    <xdr:to>
      <xdr:col>18</xdr:col>
      <xdr:colOff>19875</xdr:colOff>
      <xdr:row>38</xdr:row>
      <xdr:rowOff>77022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238124</xdr:colOff>
      <xdr:row>21</xdr:row>
      <xdr:rowOff>38100</xdr:rowOff>
    </xdr:from>
    <xdr:to>
      <xdr:col>18</xdr:col>
      <xdr:colOff>10349</xdr:colOff>
      <xdr:row>38</xdr:row>
      <xdr:rowOff>38925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ducation.govt.nz/assets/Documents/School/Running-a-school/Financial-Information-for-Schools-Handbook/Financial-Information-for-Schools-Handbook2018.pdf" TargetMode="External"/><Relationship Id="rId7" Type="http://schemas.openxmlformats.org/officeDocument/2006/relationships/printerSettings" Target="../printerSettings/printerSettings1.bin"/><Relationship Id="rId2" Type="http://schemas.openxmlformats.org/officeDocument/2006/relationships/hyperlink" Target="http://education.govt.nz/school/running-a-school/all-of-government-contracts/" TargetMode="External"/><Relationship Id="rId1" Type="http://schemas.openxmlformats.org/officeDocument/2006/relationships/hyperlink" Target="mailto:procurement@mbie.govt.nz" TargetMode="External"/><Relationship Id="rId6" Type="http://schemas.openxmlformats.org/officeDocument/2006/relationships/hyperlink" Target="https://www.education.govt.nz/school/funding-and-financials/school-finances/" TargetMode="External"/><Relationship Id="rId5" Type="http://schemas.openxmlformats.org/officeDocument/2006/relationships/hyperlink" Target="http://www.education.govt.nz/school/running-a-school/school-finances/" TargetMode="External"/><Relationship Id="rId4" Type="http://schemas.openxmlformats.org/officeDocument/2006/relationships/hyperlink" Target="https://www.ird.govt.nz/income-tax/income-tax-for-businesses-and-organisations/types-of-business-expenses/depreciation/claiming-depreciation/work-out-straight-line-depreciation"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D2ECB6"/>
  </sheetPr>
  <dimension ref="B1:G108"/>
  <sheetViews>
    <sheetView tabSelected="1" view="pageBreakPreview" zoomScale="80" zoomScaleNormal="60" zoomScaleSheetLayoutView="80" workbookViewId="0">
      <selection activeCell="G89" sqref="G89"/>
    </sheetView>
  </sheetViews>
  <sheetFormatPr defaultColWidth="8.6640625" defaultRowHeight="14.4" x14ac:dyDescent="0.3"/>
  <cols>
    <col min="1" max="1" width="1.109375" style="54" customWidth="1"/>
    <col min="2" max="2" width="73.33203125" style="54" customWidth="1"/>
    <col min="3" max="4" width="45.5546875" style="54" customWidth="1"/>
    <col min="5" max="5" width="10.5546875" style="54" bestFit="1" customWidth="1"/>
    <col min="6" max="6" width="12.88671875" style="54" bestFit="1" customWidth="1"/>
    <col min="7" max="7" width="13.6640625" style="54" bestFit="1" customWidth="1"/>
    <col min="8" max="16384" width="8.6640625" style="54"/>
  </cols>
  <sheetData>
    <row r="1" spans="2:4" ht="46.2" x14ac:dyDescent="0.85">
      <c r="B1" s="194" t="s">
        <v>41</v>
      </c>
      <c r="C1" s="194"/>
      <c r="D1" s="194"/>
    </row>
    <row r="2" spans="2:4" ht="30.9" customHeight="1" x14ac:dyDescent="0.3">
      <c r="B2" s="193" t="s">
        <v>76</v>
      </c>
      <c r="C2" s="193"/>
      <c r="D2" s="193"/>
    </row>
    <row r="3" spans="2:4" ht="43.5" customHeight="1" x14ac:dyDescent="0.3">
      <c r="B3" s="195" t="s">
        <v>79</v>
      </c>
      <c r="C3" s="195"/>
      <c r="D3" s="195"/>
    </row>
    <row r="4" spans="2:4" ht="29.1" customHeight="1" x14ac:dyDescent="0.3">
      <c r="B4" s="189" t="s">
        <v>51</v>
      </c>
      <c r="C4" s="189"/>
      <c r="D4" s="189"/>
    </row>
    <row r="5" spans="2:4" ht="29.1" customHeight="1" x14ac:dyDescent="0.3">
      <c r="B5" s="196" t="s">
        <v>119</v>
      </c>
      <c r="C5" s="196"/>
      <c r="D5" s="196"/>
    </row>
    <row r="6" spans="2:4" ht="5.0999999999999996" customHeight="1" x14ac:dyDescent="0.3">
      <c r="B6" s="56"/>
    </row>
    <row r="7" spans="2:4" ht="26.1" customHeight="1" x14ac:dyDescent="0.4">
      <c r="B7" s="181" t="s">
        <v>75</v>
      </c>
      <c r="C7" s="181"/>
      <c r="D7" s="181"/>
    </row>
    <row r="8" spans="2:4" ht="29.1" customHeight="1" x14ac:dyDescent="0.3">
      <c r="B8" s="196" t="s">
        <v>84</v>
      </c>
      <c r="C8" s="196"/>
      <c r="D8" s="196"/>
    </row>
    <row r="9" spans="2:4" ht="17.25" customHeight="1" x14ac:dyDescent="0.3">
      <c r="B9" s="146" t="s">
        <v>82</v>
      </c>
      <c r="C9" s="189" t="s">
        <v>83</v>
      </c>
      <c r="D9" s="189"/>
    </row>
    <row r="10" spans="2:4" ht="43.2" x14ac:dyDescent="0.3">
      <c r="B10" s="132" t="s">
        <v>122</v>
      </c>
      <c r="C10" s="195" t="s">
        <v>124</v>
      </c>
      <c r="D10" s="195"/>
    </row>
    <row r="11" spans="2:4" ht="40.5" customHeight="1" x14ac:dyDescent="0.3">
      <c r="B11" s="133" t="s">
        <v>121</v>
      </c>
      <c r="C11" s="189" t="s">
        <v>125</v>
      </c>
      <c r="D11" s="189"/>
    </row>
    <row r="12" spans="2:4" ht="43.2" x14ac:dyDescent="0.3">
      <c r="B12" s="132" t="s">
        <v>120</v>
      </c>
      <c r="C12" s="195" t="s">
        <v>126</v>
      </c>
      <c r="D12" s="195"/>
    </row>
    <row r="13" spans="2:4" ht="28.8" x14ac:dyDescent="0.3">
      <c r="B13" s="133" t="s">
        <v>123</v>
      </c>
      <c r="C13" s="189" t="s">
        <v>127</v>
      </c>
      <c r="D13" s="189"/>
    </row>
    <row r="14" spans="2:4" x14ac:dyDescent="0.3">
      <c r="B14" s="197" t="s">
        <v>128</v>
      </c>
      <c r="C14" s="197"/>
      <c r="D14" s="197"/>
    </row>
    <row r="15" spans="2:4" ht="29.1" customHeight="1" x14ac:dyDescent="0.3">
      <c r="B15" s="196" t="s">
        <v>49</v>
      </c>
      <c r="C15" s="196"/>
      <c r="D15" s="196"/>
    </row>
    <row r="16" spans="2:4" ht="29.1" customHeight="1" x14ac:dyDescent="0.3">
      <c r="B16" s="196" t="s">
        <v>52</v>
      </c>
      <c r="C16" s="196"/>
      <c r="D16" s="196"/>
    </row>
    <row r="17" spans="2:4" ht="29.1" customHeight="1" x14ac:dyDescent="0.3">
      <c r="B17" s="196" t="s">
        <v>78</v>
      </c>
      <c r="C17" s="196"/>
      <c r="D17" s="196"/>
    </row>
    <row r="18" spans="2:4" ht="29.1" customHeight="1" x14ac:dyDescent="0.3">
      <c r="B18" s="196" t="s">
        <v>129</v>
      </c>
      <c r="C18" s="196"/>
      <c r="D18" s="196"/>
    </row>
    <row r="19" spans="2:4" ht="28.5" customHeight="1" x14ac:dyDescent="0.3">
      <c r="B19" s="196" t="s">
        <v>130</v>
      </c>
      <c r="C19" s="196"/>
      <c r="D19" s="196"/>
    </row>
    <row r="20" spans="2:4" ht="30.75" customHeight="1" x14ac:dyDescent="0.3">
      <c r="B20" s="196" t="s">
        <v>167</v>
      </c>
      <c r="C20" s="196"/>
      <c r="D20" s="196"/>
    </row>
    <row r="21" spans="2:4" ht="15" customHeight="1" x14ac:dyDescent="0.3">
      <c r="B21" s="196" t="s">
        <v>168</v>
      </c>
      <c r="C21" s="196"/>
      <c r="D21" s="196"/>
    </row>
    <row r="22" spans="2:4" x14ac:dyDescent="0.3">
      <c r="B22" s="199" t="s">
        <v>85</v>
      </c>
      <c r="C22" s="200"/>
      <c r="D22" s="201"/>
    </row>
    <row r="23" spans="2:4" ht="34.5" customHeight="1" x14ac:dyDescent="0.3">
      <c r="B23" s="199" t="s">
        <v>145</v>
      </c>
      <c r="C23" s="200"/>
      <c r="D23" s="201"/>
    </row>
    <row r="24" spans="2:4" ht="15.6" customHeight="1" x14ac:dyDescent="0.3">
      <c r="B24" s="198" t="s">
        <v>53</v>
      </c>
      <c r="C24" s="198"/>
    </row>
    <row r="25" spans="2:4" ht="15.6" customHeight="1" x14ac:dyDescent="0.3">
      <c r="B25" s="58"/>
      <c r="C25" s="58"/>
    </row>
    <row r="26" spans="2:4" ht="22.5" customHeight="1" x14ac:dyDescent="0.4">
      <c r="B26" s="181" t="s">
        <v>42</v>
      </c>
      <c r="C26" s="181"/>
      <c r="D26" s="181"/>
    </row>
    <row r="27" spans="2:4" ht="15.6" customHeight="1" x14ac:dyDescent="0.3">
      <c r="B27" s="57" t="s">
        <v>43</v>
      </c>
      <c r="C27" s="205" t="s">
        <v>37</v>
      </c>
      <c r="D27" s="205"/>
    </row>
    <row r="28" spans="2:4" x14ac:dyDescent="0.3">
      <c r="B28" s="60" t="s">
        <v>44</v>
      </c>
      <c r="C28" s="206" t="s">
        <v>36</v>
      </c>
      <c r="D28" s="206"/>
    </row>
    <row r="29" spans="2:4" ht="30" customHeight="1" x14ac:dyDescent="0.3">
      <c r="B29" s="59" t="s">
        <v>88</v>
      </c>
      <c r="C29" s="202" t="s">
        <v>45</v>
      </c>
      <c r="D29" s="202"/>
    </row>
    <row r="30" spans="2:4" ht="72" x14ac:dyDescent="0.3">
      <c r="B30" s="135" t="s">
        <v>87</v>
      </c>
      <c r="C30" s="203" t="s">
        <v>86</v>
      </c>
      <c r="D30" s="203"/>
    </row>
    <row r="31" spans="2:4" x14ac:dyDescent="0.3">
      <c r="B31" s="59" t="s">
        <v>56</v>
      </c>
      <c r="C31" s="202" t="s">
        <v>153</v>
      </c>
      <c r="D31" s="202"/>
    </row>
    <row r="32" spans="2:4" x14ac:dyDescent="0.3">
      <c r="B32" s="61"/>
      <c r="C32" s="62"/>
    </row>
    <row r="33" spans="2:7" ht="21" x14ac:dyDescent="0.4">
      <c r="B33" s="204" t="s">
        <v>40</v>
      </c>
      <c r="C33" s="204"/>
      <c r="D33" s="204"/>
    </row>
    <row r="34" spans="2:7" ht="15" customHeight="1" x14ac:dyDescent="0.3">
      <c r="B34" s="188" t="s">
        <v>132</v>
      </c>
      <c r="C34" s="188"/>
      <c r="D34" s="188"/>
    </row>
    <row r="35" spans="2:7" ht="27.6" customHeight="1" x14ac:dyDescent="0.3">
      <c r="B35" s="189" t="s">
        <v>131</v>
      </c>
      <c r="C35" s="189"/>
      <c r="D35" s="189"/>
    </row>
    <row r="36" spans="2:7" ht="33.9" customHeight="1" x14ac:dyDescent="0.3">
      <c r="B36" s="188" t="s">
        <v>155</v>
      </c>
      <c r="C36" s="188"/>
      <c r="D36" s="188"/>
    </row>
    <row r="37" spans="2:7" ht="30" customHeight="1" x14ac:dyDescent="0.3">
      <c r="B37" s="189" t="s">
        <v>133</v>
      </c>
      <c r="C37" s="189"/>
      <c r="D37" s="189"/>
    </row>
    <row r="38" spans="2:7" ht="29.25" customHeight="1" x14ac:dyDescent="0.3">
      <c r="B38" s="208" t="s">
        <v>156</v>
      </c>
      <c r="C38" s="208"/>
      <c r="D38" s="208"/>
    </row>
    <row r="39" spans="2:7" x14ac:dyDescent="0.3">
      <c r="B39" s="190" t="s">
        <v>55</v>
      </c>
      <c r="C39" s="191"/>
      <c r="D39" s="192"/>
    </row>
    <row r="40" spans="2:7" x14ac:dyDescent="0.3">
      <c r="B40" s="188" t="s">
        <v>61</v>
      </c>
      <c r="C40" s="188"/>
      <c r="D40" s="188"/>
    </row>
    <row r="42" spans="2:7" x14ac:dyDescent="0.3">
      <c r="B42" s="53" t="s">
        <v>89</v>
      </c>
    </row>
    <row r="43" spans="2:7" ht="15" customHeight="1" x14ac:dyDescent="0.3">
      <c r="B43" s="207" t="s">
        <v>116</v>
      </c>
      <c r="C43" s="207"/>
      <c r="D43" s="207"/>
    </row>
    <row r="44" spans="2:7" x14ac:dyDescent="0.3">
      <c r="B44" s="207"/>
      <c r="C44" s="207"/>
      <c r="D44" s="207"/>
    </row>
    <row r="45" spans="2:7" x14ac:dyDescent="0.3">
      <c r="B45" s="142"/>
      <c r="C45" s="142"/>
      <c r="D45" s="165" t="s">
        <v>149</v>
      </c>
    </row>
    <row r="46" spans="2:7" x14ac:dyDescent="0.3">
      <c r="B46" s="142" t="s">
        <v>92</v>
      </c>
      <c r="C46" s="142"/>
      <c r="F46" s="179" t="s">
        <v>94</v>
      </c>
      <c r="G46" s="180"/>
    </row>
    <row r="47" spans="2:7" x14ac:dyDescent="0.3">
      <c r="B47" s="142"/>
      <c r="C47" s="152" t="s">
        <v>99</v>
      </c>
      <c r="D47" s="151" t="s">
        <v>100</v>
      </c>
      <c r="F47" s="153" t="s">
        <v>97</v>
      </c>
      <c r="G47" s="154" t="s">
        <v>98</v>
      </c>
    </row>
    <row r="48" spans="2:7" x14ac:dyDescent="0.3">
      <c r="B48" s="136" t="s">
        <v>90</v>
      </c>
      <c r="C48" s="136"/>
      <c r="D48" s="136"/>
    </row>
    <row r="49" spans="2:7" x14ac:dyDescent="0.3">
      <c r="B49" s="138" t="s">
        <v>150</v>
      </c>
      <c r="C49" s="139">
        <f>D49*12</f>
        <v>0</v>
      </c>
      <c r="D49" s="143">
        <v>0</v>
      </c>
      <c r="F49" s="137">
        <v>1800000</v>
      </c>
      <c r="G49" s="137">
        <v>150000</v>
      </c>
    </row>
    <row r="50" spans="2:7" x14ac:dyDescent="0.3">
      <c r="B50" s="138" t="s">
        <v>95</v>
      </c>
      <c r="C50" s="140">
        <f>D50</f>
        <v>0</v>
      </c>
      <c r="D50" s="144">
        <v>0</v>
      </c>
      <c r="F50" s="159">
        <v>2.8000000000000001E-2</v>
      </c>
      <c r="G50" s="159">
        <v>2.8000000000000001E-2</v>
      </c>
    </row>
    <row r="51" spans="2:7" x14ac:dyDescent="0.3">
      <c r="B51" s="138" t="s">
        <v>96</v>
      </c>
      <c r="C51" s="140">
        <f>D51</f>
        <v>0</v>
      </c>
      <c r="D51" s="144">
        <v>0</v>
      </c>
      <c r="F51" s="159">
        <v>7.0000000000000001E-3</v>
      </c>
      <c r="G51" s="159">
        <v>7.0000000000000001E-3</v>
      </c>
    </row>
    <row r="52" spans="2:7" x14ac:dyDescent="0.3">
      <c r="B52" s="136"/>
      <c r="C52" s="139"/>
      <c r="D52" s="139"/>
      <c r="F52" s="136"/>
      <c r="G52" s="137"/>
    </row>
    <row r="53" spans="2:7" x14ac:dyDescent="0.3">
      <c r="B53" s="138" t="s">
        <v>151</v>
      </c>
      <c r="C53" s="139">
        <f>D53*12</f>
        <v>0</v>
      </c>
      <c r="D53" s="143">
        <v>0</v>
      </c>
      <c r="F53" s="137">
        <v>144000</v>
      </c>
      <c r="G53" s="137">
        <v>12000</v>
      </c>
    </row>
    <row r="54" spans="2:7" x14ac:dyDescent="0.3">
      <c r="B54" s="138" t="s">
        <v>91</v>
      </c>
      <c r="C54" s="140">
        <f>D54</f>
        <v>0</v>
      </c>
      <c r="D54" s="144">
        <v>0</v>
      </c>
      <c r="F54" s="159">
        <v>0.14799999999999999</v>
      </c>
      <c r="G54" s="159">
        <v>0.14799999999999999</v>
      </c>
    </row>
    <row r="55" spans="2:7" x14ac:dyDescent="0.3">
      <c r="B55" s="138" t="s">
        <v>93</v>
      </c>
      <c r="C55" s="140">
        <f>D55</f>
        <v>0</v>
      </c>
      <c r="D55" s="144">
        <v>0</v>
      </c>
      <c r="F55" s="159">
        <v>7.0000000000000007E-2</v>
      </c>
      <c r="G55" s="159">
        <v>7.0000000000000007E-2</v>
      </c>
    </row>
    <row r="57" spans="2:7" x14ac:dyDescent="0.3">
      <c r="B57" s="141" t="s">
        <v>101</v>
      </c>
      <c r="C57" s="155">
        <f>(C49*(C50-C51))+(C53*(C54-C55))</f>
        <v>0</v>
      </c>
      <c r="D57" s="155">
        <f>(D49*(D50-D51))+(D53*(D54-D55))</f>
        <v>0</v>
      </c>
      <c r="F57" s="158">
        <v>47519.999999999993</v>
      </c>
      <c r="G57" s="158">
        <v>4086</v>
      </c>
    </row>
    <row r="58" spans="2:7" x14ac:dyDescent="0.3">
      <c r="B58" s="141" t="s">
        <v>102</v>
      </c>
      <c r="C58" s="156">
        <f>(C49*C51)+(C53*C55)</f>
        <v>0</v>
      </c>
      <c r="D58" s="156">
        <f>(D49*D51)+(D53*D55)</f>
        <v>0</v>
      </c>
      <c r="F58" s="157">
        <f>(F49*F51)+(F53*F55)</f>
        <v>22680</v>
      </c>
      <c r="G58" s="157">
        <f>(G49*G51)+(G53*G55)</f>
        <v>1890</v>
      </c>
    </row>
    <row r="60" spans="2:7" x14ac:dyDescent="0.3">
      <c r="B60" s="54" t="s">
        <v>146</v>
      </c>
    </row>
    <row r="61" spans="2:7" x14ac:dyDescent="0.3">
      <c r="B61" s="160"/>
      <c r="C61" s="160"/>
      <c r="D61" s="160"/>
    </row>
    <row r="62" spans="2:7" ht="21" x14ac:dyDescent="0.4">
      <c r="B62" s="181" t="s">
        <v>103</v>
      </c>
      <c r="C62" s="181"/>
      <c r="D62" s="181"/>
    </row>
    <row r="63" spans="2:7" x14ac:dyDescent="0.3">
      <c r="B63" s="161" t="s">
        <v>104</v>
      </c>
      <c r="C63" s="182" t="s">
        <v>115</v>
      </c>
      <c r="D63" s="182"/>
    </row>
    <row r="64" spans="2:7" x14ac:dyDescent="0.3">
      <c r="B64" s="134" t="s">
        <v>105</v>
      </c>
      <c r="C64" s="183" t="s">
        <v>106</v>
      </c>
      <c r="D64" s="184"/>
    </row>
    <row r="65" spans="2:5" x14ac:dyDescent="0.3">
      <c r="B65" s="161" t="s">
        <v>108</v>
      </c>
      <c r="C65" s="182" t="s">
        <v>109</v>
      </c>
      <c r="D65" s="182"/>
    </row>
    <row r="66" spans="2:5" ht="43.2" x14ac:dyDescent="0.3">
      <c r="B66" s="134" t="s">
        <v>134</v>
      </c>
      <c r="C66" s="183" t="s">
        <v>169</v>
      </c>
      <c r="D66" s="184"/>
    </row>
    <row r="67" spans="2:5" x14ac:dyDescent="0.3">
      <c r="B67" s="161" t="s">
        <v>135</v>
      </c>
      <c r="C67" s="182" t="s">
        <v>138</v>
      </c>
      <c r="D67" s="182"/>
    </row>
    <row r="68" spans="2:5" x14ac:dyDescent="0.3">
      <c r="B68" s="134" t="s">
        <v>107</v>
      </c>
      <c r="C68" s="183" t="s">
        <v>111</v>
      </c>
      <c r="D68" s="184"/>
    </row>
    <row r="69" spans="2:5" x14ac:dyDescent="0.3">
      <c r="B69" s="161" t="s">
        <v>136</v>
      </c>
      <c r="C69" s="182" t="s">
        <v>112</v>
      </c>
      <c r="D69" s="182"/>
    </row>
    <row r="70" spans="2:5" x14ac:dyDescent="0.3">
      <c r="B70" s="134" t="s">
        <v>137</v>
      </c>
      <c r="C70" s="183" t="s">
        <v>114</v>
      </c>
      <c r="D70" s="184"/>
    </row>
    <row r="71" spans="2:5" x14ac:dyDescent="0.3">
      <c r="B71" s="161" t="s">
        <v>113</v>
      </c>
      <c r="C71" s="182" t="s">
        <v>110</v>
      </c>
      <c r="D71" s="182"/>
    </row>
    <row r="72" spans="2:5" ht="28.8" x14ac:dyDescent="0.3">
      <c r="B72" s="163" t="s">
        <v>147</v>
      </c>
      <c r="C72" s="182" t="s">
        <v>148</v>
      </c>
      <c r="D72" s="182"/>
    </row>
    <row r="73" spans="2:5" ht="81" customHeight="1" x14ac:dyDescent="0.3">
      <c r="B73" s="182" t="s">
        <v>170</v>
      </c>
      <c r="C73" s="182"/>
      <c r="D73" s="182"/>
    </row>
    <row r="74" spans="2:5" x14ac:dyDescent="0.3">
      <c r="B74" s="169"/>
      <c r="C74" s="169"/>
      <c r="D74" s="169"/>
    </row>
    <row r="75" spans="2:5" ht="17.25" customHeight="1" x14ac:dyDescent="0.4">
      <c r="B75" s="181" t="s">
        <v>165</v>
      </c>
      <c r="C75" s="181"/>
      <c r="D75" s="181"/>
      <c r="E75" s="170"/>
    </row>
    <row r="76" spans="2:5" ht="45" customHeight="1" x14ac:dyDescent="0.3">
      <c r="B76" s="182" t="s">
        <v>171</v>
      </c>
      <c r="C76" s="182"/>
      <c r="D76" s="182"/>
    </row>
    <row r="77" spans="2:5" x14ac:dyDescent="0.3">
      <c r="B77" s="168" t="s">
        <v>157</v>
      </c>
      <c r="C77" s="162" t="s">
        <v>59</v>
      </c>
      <c r="D77" s="162" t="s">
        <v>154</v>
      </c>
    </row>
    <row r="78" spans="2:5" ht="28.8" x14ac:dyDescent="0.3">
      <c r="B78" s="163" t="s">
        <v>158</v>
      </c>
      <c r="C78" s="167"/>
      <c r="D78" s="167"/>
    </row>
    <row r="79" spans="2:5" ht="43.2" x14ac:dyDescent="0.3">
      <c r="B79" s="163" t="s">
        <v>159</v>
      </c>
      <c r="C79" s="167"/>
      <c r="D79" s="167"/>
    </row>
    <row r="80" spans="2:5" ht="28.8" x14ac:dyDescent="0.3">
      <c r="B80" s="163" t="s">
        <v>160</v>
      </c>
      <c r="C80" s="167"/>
      <c r="D80" s="167"/>
    </row>
    <row r="81" spans="2:4" ht="57.6" x14ac:dyDescent="0.3">
      <c r="B81" s="163" t="s">
        <v>172</v>
      </c>
      <c r="C81" s="167"/>
      <c r="D81" s="167"/>
    </row>
    <row r="82" spans="2:4" ht="28.8" x14ac:dyDescent="0.3">
      <c r="B82" s="163" t="s">
        <v>161</v>
      </c>
      <c r="C82" s="167"/>
      <c r="D82" s="167"/>
    </row>
    <row r="83" spans="2:4" x14ac:dyDescent="0.3">
      <c r="B83" s="163" t="s">
        <v>162</v>
      </c>
      <c r="C83" s="167"/>
      <c r="D83" s="167"/>
    </row>
    <row r="84" spans="2:4" ht="28.8" x14ac:dyDescent="0.3">
      <c r="B84" s="163" t="s">
        <v>163</v>
      </c>
      <c r="C84" s="167"/>
      <c r="D84" s="167"/>
    </row>
    <row r="85" spans="2:4" ht="43.2" x14ac:dyDescent="0.3">
      <c r="B85" s="163" t="s">
        <v>164</v>
      </c>
      <c r="C85" s="167"/>
      <c r="D85" s="167"/>
    </row>
    <row r="86" spans="2:4" ht="28.8" x14ac:dyDescent="0.3">
      <c r="B86" s="163" t="s">
        <v>173</v>
      </c>
      <c r="C86" s="167"/>
      <c r="D86" s="167"/>
    </row>
    <row r="87" spans="2:4" x14ac:dyDescent="0.3">
      <c r="B87" s="164"/>
      <c r="C87" s="164"/>
      <c r="D87" s="164"/>
    </row>
    <row r="88" spans="2:4" ht="21" x14ac:dyDescent="0.4">
      <c r="B88" s="124" t="s">
        <v>48</v>
      </c>
      <c r="C88" s="209" t="s">
        <v>33</v>
      </c>
      <c r="D88" s="209"/>
    </row>
    <row r="89" spans="2:4" x14ac:dyDescent="0.3">
      <c r="B89" s="147" t="s">
        <v>1</v>
      </c>
      <c r="C89" s="187" t="s">
        <v>139</v>
      </c>
      <c r="D89" s="187"/>
    </row>
    <row r="90" spans="2:4" x14ac:dyDescent="0.3">
      <c r="B90" s="148" t="s">
        <v>2</v>
      </c>
      <c r="C90" s="186" t="s">
        <v>34</v>
      </c>
      <c r="D90" s="186"/>
    </row>
    <row r="91" spans="2:4" x14ac:dyDescent="0.3">
      <c r="B91" s="147" t="s">
        <v>3</v>
      </c>
      <c r="C91" s="187" t="s">
        <v>54</v>
      </c>
      <c r="D91" s="187"/>
    </row>
    <row r="92" spans="2:4" x14ac:dyDescent="0.3">
      <c r="B92" s="148" t="s">
        <v>39</v>
      </c>
      <c r="C92" s="186" t="s">
        <v>64</v>
      </c>
      <c r="D92" s="186"/>
    </row>
    <row r="93" spans="2:4" x14ac:dyDescent="0.3">
      <c r="B93" s="147" t="s">
        <v>4</v>
      </c>
      <c r="C93" s="182" t="s">
        <v>46</v>
      </c>
      <c r="D93" s="182"/>
    </row>
    <row r="94" spans="2:4" ht="30" customHeight="1" x14ac:dyDescent="0.3">
      <c r="B94" s="148" t="s">
        <v>5</v>
      </c>
      <c r="C94" s="185" t="s">
        <v>47</v>
      </c>
      <c r="D94" s="185"/>
    </row>
    <row r="95" spans="2:4" ht="45" customHeight="1" x14ac:dyDescent="0.3">
      <c r="B95" s="147" t="s">
        <v>6</v>
      </c>
      <c r="C95" s="182" t="s">
        <v>152</v>
      </c>
      <c r="D95" s="182"/>
    </row>
    <row r="96" spans="2:4" ht="68.25" customHeight="1" x14ac:dyDescent="0.3">
      <c r="B96" s="148" t="s">
        <v>38</v>
      </c>
      <c r="C96" s="185" t="s">
        <v>140</v>
      </c>
      <c r="D96" s="185"/>
    </row>
    <row r="97" spans="2:4" x14ac:dyDescent="0.3">
      <c r="B97" s="147" t="s">
        <v>7</v>
      </c>
      <c r="C97" s="187" t="s">
        <v>35</v>
      </c>
      <c r="D97" s="187"/>
    </row>
    <row r="98" spans="2:4" x14ac:dyDescent="0.3">
      <c r="B98" s="148" t="s">
        <v>8</v>
      </c>
      <c r="C98" s="186" t="s">
        <v>35</v>
      </c>
      <c r="D98" s="186"/>
    </row>
    <row r="99" spans="2:4" ht="60" customHeight="1" x14ac:dyDescent="0.3">
      <c r="B99" s="147" t="s">
        <v>14</v>
      </c>
      <c r="C99" s="182" t="s">
        <v>141</v>
      </c>
      <c r="D99" s="182"/>
    </row>
    <row r="100" spans="2:4" x14ac:dyDescent="0.3">
      <c r="B100" s="148" t="s">
        <v>13</v>
      </c>
      <c r="C100" s="186" t="s">
        <v>35</v>
      </c>
      <c r="D100" s="186"/>
    </row>
    <row r="101" spans="2:4" ht="30" customHeight="1" x14ac:dyDescent="0.3">
      <c r="B101" s="145" t="s">
        <v>73</v>
      </c>
      <c r="C101" s="182" t="s">
        <v>142</v>
      </c>
      <c r="D101" s="182"/>
    </row>
    <row r="102" spans="2:4" ht="130.5" customHeight="1" x14ac:dyDescent="0.3">
      <c r="B102" s="149" t="s">
        <v>50</v>
      </c>
      <c r="C102" s="185" t="s">
        <v>143</v>
      </c>
      <c r="D102" s="185"/>
    </row>
    <row r="103" spans="2:4" x14ac:dyDescent="0.3">
      <c r="B103" s="145" t="s">
        <v>32</v>
      </c>
      <c r="C103" s="182" t="s">
        <v>144</v>
      </c>
      <c r="D103" s="182"/>
    </row>
    <row r="104" spans="2:4" x14ac:dyDescent="0.3">
      <c r="B104" s="148" t="s">
        <v>73</v>
      </c>
      <c r="C104" s="186" t="s">
        <v>77</v>
      </c>
      <c r="D104" s="186"/>
    </row>
    <row r="105" spans="2:4" x14ac:dyDescent="0.3">
      <c r="B105" s="147" t="s">
        <v>63</v>
      </c>
      <c r="C105" s="187" t="s">
        <v>117</v>
      </c>
      <c r="D105" s="187"/>
    </row>
    <row r="106" spans="2:4" ht="75" customHeight="1" x14ac:dyDescent="0.3">
      <c r="B106" s="148" t="s">
        <v>60</v>
      </c>
      <c r="C106" s="185" t="s">
        <v>118</v>
      </c>
      <c r="D106" s="185"/>
    </row>
    <row r="107" spans="2:4" ht="30" customHeight="1" x14ac:dyDescent="0.3">
      <c r="B107" s="150" t="s">
        <v>70</v>
      </c>
      <c r="C107" s="178" t="s">
        <v>74</v>
      </c>
      <c r="D107" s="178"/>
    </row>
    <row r="108" spans="2:4" ht="36" customHeight="1" x14ac:dyDescent="0.3">
      <c r="B108" s="148" t="s">
        <v>17</v>
      </c>
      <c r="C108" s="185" t="s">
        <v>166</v>
      </c>
      <c r="D108" s="185"/>
    </row>
  </sheetData>
  <mergeCells count="74">
    <mergeCell ref="C108:D108"/>
    <mergeCell ref="B43:D44"/>
    <mergeCell ref="B40:D40"/>
    <mergeCell ref="B38:D38"/>
    <mergeCell ref="B76:D76"/>
    <mergeCell ref="B75:D75"/>
    <mergeCell ref="C88:D88"/>
    <mergeCell ref="C89:D89"/>
    <mergeCell ref="C90:D90"/>
    <mergeCell ref="C91:D91"/>
    <mergeCell ref="B73:D73"/>
    <mergeCell ref="C72:D72"/>
    <mergeCell ref="C92:D92"/>
    <mergeCell ref="C93:D93"/>
    <mergeCell ref="C94:D94"/>
    <mergeCell ref="C95:D95"/>
    <mergeCell ref="C29:D29"/>
    <mergeCell ref="C30:D30"/>
    <mergeCell ref="C31:D31"/>
    <mergeCell ref="B33:D33"/>
    <mergeCell ref="B26:D26"/>
    <mergeCell ref="C27:D27"/>
    <mergeCell ref="C28:D28"/>
    <mergeCell ref="B24:C24"/>
    <mergeCell ref="B16:D16"/>
    <mergeCell ref="B17:D17"/>
    <mergeCell ref="B19:D19"/>
    <mergeCell ref="B21:D21"/>
    <mergeCell ref="B20:D20"/>
    <mergeCell ref="B22:D22"/>
    <mergeCell ref="B23:D23"/>
    <mergeCell ref="C12:D12"/>
    <mergeCell ref="C13:D13"/>
    <mergeCell ref="B14:D14"/>
    <mergeCell ref="B15:D15"/>
    <mergeCell ref="B18:D18"/>
    <mergeCell ref="B7:D7"/>
    <mergeCell ref="B8:D8"/>
    <mergeCell ref="C9:D9"/>
    <mergeCell ref="C10:D10"/>
    <mergeCell ref="C11:D11"/>
    <mergeCell ref="B2:D2"/>
    <mergeCell ref="B1:D1"/>
    <mergeCell ref="B3:D3"/>
    <mergeCell ref="B4:D4"/>
    <mergeCell ref="B5:D5"/>
    <mergeCell ref="B34:D34"/>
    <mergeCell ref="B35:D35"/>
    <mergeCell ref="B36:D36"/>
    <mergeCell ref="B37:D37"/>
    <mergeCell ref="B39:D39"/>
    <mergeCell ref="C105:D105"/>
    <mergeCell ref="C106:D106"/>
    <mergeCell ref="C97:D97"/>
    <mergeCell ref="C98:D98"/>
    <mergeCell ref="C99:D99"/>
    <mergeCell ref="C100:D100"/>
    <mergeCell ref="C101:D101"/>
    <mergeCell ref="C107:D107"/>
    <mergeCell ref="F46:G46"/>
    <mergeCell ref="B62:D62"/>
    <mergeCell ref="C63:D63"/>
    <mergeCell ref="C65:D65"/>
    <mergeCell ref="C67:D67"/>
    <mergeCell ref="C69:D69"/>
    <mergeCell ref="C71:D71"/>
    <mergeCell ref="C64:D64"/>
    <mergeCell ref="C66:D66"/>
    <mergeCell ref="C68:D68"/>
    <mergeCell ref="C70:D70"/>
    <mergeCell ref="C102:D102"/>
    <mergeCell ref="C103:D103"/>
    <mergeCell ref="C104:D104"/>
    <mergeCell ref="C96:D96"/>
  </mergeCells>
  <hyperlinks>
    <hyperlink ref="C28" r:id="rId1"/>
    <hyperlink ref="C27" r:id="rId2"/>
    <hyperlink ref="C29" r:id="rId3"/>
    <hyperlink ref="C30" r:id="rId4"/>
    <hyperlink ref="C31" r:id="rId5" display="http://www.education.govt.nz/school/running-a-school/school-finances/"/>
    <hyperlink ref="C31:D31" r:id="rId6" display="https://www.education.govt.nz/school/funding-and-financials/school-finances/"/>
  </hyperlinks>
  <pageMargins left="0.31496062992125984" right="0.31496062992125984" top="0.15748031496062992" bottom="0.15748031496062992" header="0.11811023622047245" footer="0.11811023622047245"/>
  <pageSetup paperSize="9" scale="48" fitToHeight="3" orientation="portrait" r:id="rId7"/>
  <headerFooter>
    <oddFooter>&amp;C&amp;A</oddFooter>
  </headerFooter>
  <rowBreaks count="1" manualBreakCount="1">
    <brk id="74" min="1" max="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AP59"/>
  <sheetViews>
    <sheetView showGridLines="0" zoomScaleNormal="100" workbookViewId="0">
      <selection activeCell="O5" sqref="O5:O6"/>
    </sheetView>
  </sheetViews>
  <sheetFormatPr defaultRowHeight="14.4" x14ac:dyDescent="0.3"/>
  <cols>
    <col min="1" max="1" width="3.5546875" customWidth="1"/>
    <col min="2" max="2" width="1.44140625" customWidth="1"/>
    <col min="3" max="3" width="23.6640625" bestFit="1" customWidth="1"/>
    <col min="10" max="10" width="1.44140625" customWidth="1"/>
    <col min="11" max="11" width="3.5546875" customWidth="1"/>
    <col min="12" max="12" width="1.44140625" customWidth="1"/>
    <col min="13" max="13" width="17" customWidth="1"/>
    <col min="14" max="14" width="17.109375" customWidth="1"/>
    <col min="15" max="15" width="20.44140625" customWidth="1"/>
    <col min="16" max="16" width="13.44140625" bestFit="1" customWidth="1"/>
    <col min="17" max="17" width="17.44140625" bestFit="1" customWidth="1"/>
    <col min="18" max="18" width="1.44140625" customWidth="1"/>
    <col min="19" max="19" width="3.5546875" customWidth="1"/>
    <col min="20" max="20" width="1.44140625" customWidth="1"/>
    <col min="21" max="21" width="17" customWidth="1"/>
    <col min="22" max="22" width="15.33203125" customWidth="1"/>
    <col min="23" max="23" width="18.5546875" customWidth="1"/>
    <col min="24" max="24" width="13.44140625" bestFit="1" customWidth="1"/>
    <col min="25" max="25" width="17.44140625" bestFit="1" customWidth="1"/>
    <col min="26" max="26" width="1.44140625" customWidth="1"/>
  </cols>
  <sheetData>
    <row r="1" spans="2:42" ht="7.5" customHeight="1" x14ac:dyDescent="0.3">
      <c r="AO1" t="s">
        <v>30</v>
      </c>
      <c r="AP1" s="21">
        <f>Q19</f>
        <v>0</v>
      </c>
    </row>
    <row r="2" spans="2:42" x14ac:dyDescent="0.3">
      <c r="B2" s="16"/>
      <c r="C2" s="1" t="s">
        <v>0</v>
      </c>
      <c r="D2" s="1"/>
      <c r="E2" s="1"/>
      <c r="F2" s="1"/>
      <c r="G2" s="1"/>
      <c r="H2" s="1"/>
      <c r="I2" s="1"/>
      <c r="AO2" t="s">
        <v>29</v>
      </c>
      <c r="AP2" s="21">
        <f>Y19</f>
        <v>0</v>
      </c>
    </row>
    <row r="3" spans="2:42" ht="7.5" customHeight="1" x14ac:dyDescent="0.3">
      <c r="B3" s="6"/>
      <c r="C3" s="6"/>
      <c r="D3" s="6"/>
      <c r="E3" s="6"/>
      <c r="F3" s="6"/>
      <c r="G3" s="6"/>
      <c r="H3" s="6"/>
      <c r="I3" s="6"/>
    </row>
    <row r="4" spans="2:42" ht="15" customHeight="1" x14ac:dyDescent="0.3">
      <c r="B4" s="7"/>
      <c r="C4" s="8"/>
      <c r="D4" s="8"/>
      <c r="E4" s="8"/>
      <c r="F4" s="8"/>
      <c r="G4" s="8"/>
      <c r="H4" s="8"/>
      <c r="I4" s="8"/>
      <c r="J4" s="9"/>
      <c r="L4" s="7"/>
      <c r="M4" s="66" t="s">
        <v>80</v>
      </c>
      <c r="N4" s="66"/>
      <c r="O4" s="66"/>
      <c r="P4" s="66"/>
      <c r="Q4" s="66"/>
      <c r="R4" s="9"/>
      <c r="T4" s="7"/>
      <c r="U4" s="69" t="s">
        <v>10</v>
      </c>
      <c r="V4" s="69"/>
      <c r="W4" s="69"/>
      <c r="X4" s="69"/>
      <c r="Y4" s="69"/>
      <c r="Z4" s="9"/>
      <c r="AP4" t="str">
        <f>IF(AND(H38="No",AP5&gt;0.1),"Limit",IF(AND(H38="Yes",Q19&lt;Y19),"buy","lease"))</f>
        <v>lease</v>
      </c>
    </row>
    <row r="5" spans="2:42" ht="15" customHeight="1" x14ac:dyDescent="0.3">
      <c r="B5" s="10"/>
      <c r="C5" s="55" t="s">
        <v>1</v>
      </c>
      <c r="D5" s="215"/>
      <c r="E5" s="216"/>
      <c r="F5" s="216"/>
      <c r="G5" s="216"/>
      <c r="H5" s="216"/>
      <c r="I5" s="217"/>
      <c r="J5" s="11"/>
      <c r="L5" s="10"/>
      <c r="M5" s="210" t="s">
        <v>15</v>
      </c>
      <c r="N5" s="210" t="s">
        <v>16</v>
      </c>
      <c r="O5" s="233" t="s">
        <v>17</v>
      </c>
      <c r="P5" s="23" t="s">
        <v>18</v>
      </c>
      <c r="Q5" s="23"/>
      <c r="R5" s="11"/>
      <c r="T5" s="10"/>
      <c r="U5" s="210" t="s">
        <v>15</v>
      </c>
      <c r="V5" s="210" t="s">
        <v>12</v>
      </c>
      <c r="W5" s="210" t="s">
        <v>16</v>
      </c>
      <c r="X5" s="23" t="s">
        <v>18</v>
      </c>
      <c r="Y5" s="23"/>
      <c r="Z5" s="11"/>
      <c r="AP5" s="50">
        <f>IFERROR((F48)/F42,0)</f>
        <v>0</v>
      </c>
    </row>
    <row r="6" spans="2:42" ht="15" customHeight="1" x14ac:dyDescent="0.3">
      <c r="B6" s="10"/>
      <c r="C6" s="3"/>
      <c r="D6" s="2"/>
      <c r="E6" s="2"/>
      <c r="F6" s="3"/>
      <c r="G6" s="2"/>
      <c r="H6" s="2"/>
      <c r="I6" s="2"/>
      <c r="J6" s="11"/>
      <c r="L6" s="10"/>
      <c r="M6" s="210"/>
      <c r="N6" s="210"/>
      <c r="O6" s="233"/>
      <c r="P6" s="24" t="s">
        <v>19</v>
      </c>
      <c r="Q6" s="24" t="s">
        <v>20</v>
      </c>
      <c r="R6" s="11"/>
      <c r="T6" s="10"/>
      <c r="U6" s="210"/>
      <c r="V6" s="210"/>
      <c r="W6" s="210"/>
      <c r="X6" s="24" t="s">
        <v>19</v>
      </c>
      <c r="Y6" s="24" t="s">
        <v>20</v>
      </c>
      <c r="Z6" s="11"/>
    </row>
    <row r="7" spans="2:42" ht="15" customHeight="1" x14ac:dyDescent="0.3">
      <c r="B7" s="10"/>
      <c r="C7" s="55" t="s">
        <v>2</v>
      </c>
      <c r="D7" s="215"/>
      <c r="E7" s="216"/>
      <c r="F7" s="217"/>
      <c r="G7" s="55" t="s">
        <v>3</v>
      </c>
      <c r="H7" s="218">
        <f ca="1">TODAY()</f>
        <v>44067</v>
      </c>
      <c r="I7" s="219"/>
      <c r="J7" s="11"/>
      <c r="L7" s="67">
        <v>1</v>
      </c>
      <c r="M7" s="29" t="str">
        <f>IF($L7&lt;=LeaseTerm,StartDate+VLOOKUP(YEAR(StartDate),YearDays,2,),"")</f>
        <v/>
      </c>
      <c r="N7" s="31" t="str">
        <f t="shared" ref="N7:N16" si="0">IF(M7="","",MaintBuy)</f>
        <v/>
      </c>
      <c r="O7" s="30" t="str">
        <f>IF(M7="","",PurchasePrice*OCRRate)</f>
        <v/>
      </c>
      <c r="P7" s="30" t="str">
        <f>IF(M7="","",SUM(N7:O7))</f>
        <v/>
      </c>
      <c r="Q7" s="30" t="str">
        <f t="shared" ref="Q7:Q16" si="1">IF(M7="","",ROUND(PV(DiscRate,L7-1,,-P7),0))</f>
        <v/>
      </c>
      <c r="R7" s="11"/>
      <c r="T7" s="10"/>
      <c r="U7" s="29" t="str">
        <f>M7</f>
        <v/>
      </c>
      <c r="V7" s="32" t="str">
        <f t="shared" ref="V7:V16" si="2">IF(U7="","",AnnualLease)</f>
        <v/>
      </c>
      <c r="W7" s="33" t="str">
        <f t="shared" ref="W7:W16" si="3">IF(U7="","",(MaintLease))</f>
        <v/>
      </c>
      <c r="X7" s="30" t="str">
        <f>IF(U7="","",SUM(V7:W7))</f>
        <v/>
      </c>
      <c r="Y7" s="30" t="str">
        <f t="shared" ref="Y7:Y16" si="4">IF(U7="","",ROUND(PV(DiscRate,L7-1,,-X7),0))</f>
        <v/>
      </c>
      <c r="Z7" s="11"/>
    </row>
    <row r="8" spans="2:42" ht="15" customHeight="1" thickBot="1" x14ac:dyDescent="0.35">
      <c r="B8" s="12"/>
      <c r="C8" s="13"/>
      <c r="D8" s="14"/>
      <c r="E8" s="14"/>
      <c r="F8" s="14"/>
      <c r="G8" s="14"/>
      <c r="H8" s="14"/>
      <c r="I8" s="14"/>
      <c r="J8" s="15"/>
      <c r="L8" s="67">
        <v>2</v>
      </c>
      <c r="M8" s="29" t="str">
        <f t="shared" ref="M8:M16" si="5">IF($L8&lt;=LeaseTerm,M7+VLOOKUP(YEAR($M7),YearDays,2,),"")</f>
        <v/>
      </c>
      <c r="N8" s="31" t="str">
        <f t="shared" si="0"/>
        <v/>
      </c>
      <c r="O8" s="30" t="str">
        <f>IF(M8="","",(PurchasePrice-SUM($R$8:R8))*OCRRate)</f>
        <v/>
      </c>
      <c r="P8" s="30" t="str">
        <f t="shared" ref="P8:P16" si="6">IF(M8="","",SUM(N8:O8))</f>
        <v/>
      </c>
      <c r="Q8" s="30" t="str">
        <f t="shared" si="1"/>
        <v/>
      </c>
      <c r="R8" s="11" t="str">
        <f t="shared" ref="R8:R16" si="7">IF($M8="","",(PurchasePrice-Residual)/(LeaseTerm-1))</f>
        <v/>
      </c>
      <c r="T8" s="10"/>
      <c r="U8" s="29" t="str">
        <f t="shared" ref="U8:U16" si="8">M8</f>
        <v/>
      </c>
      <c r="V8" s="32" t="str">
        <f t="shared" si="2"/>
        <v/>
      </c>
      <c r="W8" s="33" t="str">
        <f t="shared" si="3"/>
        <v/>
      </c>
      <c r="X8" s="30" t="str">
        <f t="shared" ref="X8:X16" si="9">IF(U8="","",SUM(V8:W8))</f>
        <v/>
      </c>
      <c r="Y8" s="30" t="str">
        <f t="shared" si="4"/>
        <v/>
      </c>
      <c r="Z8" s="11" t="str">
        <f t="shared" ref="Z8:Z16" si="10">IF($M8="","",($X$19)/(LeaseTerm-1))</f>
        <v/>
      </c>
    </row>
    <row r="9" spans="2:42" ht="15" customHeight="1" x14ac:dyDescent="0.3">
      <c r="L9" s="67">
        <v>3</v>
      </c>
      <c r="M9" s="29" t="str">
        <f t="shared" si="5"/>
        <v/>
      </c>
      <c r="N9" s="31" t="str">
        <f t="shared" si="0"/>
        <v/>
      </c>
      <c r="O9" s="30" t="str">
        <f>IF(M9="","",(PurchasePrice-SUM($R$8:R9))*OCRRate)</f>
        <v/>
      </c>
      <c r="P9" s="30" t="str">
        <f t="shared" si="6"/>
        <v/>
      </c>
      <c r="Q9" s="30" t="str">
        <f t="shared" si="1"/>
        <v/>
      </c>
      <c r="R9" s="11" t="str">
        <f t="shared" si="7"/>
        <v/>
      </c>
      <c r="T9" s="10"/>
      <c r="U9" s="29" t="str">
        <f t="shared" si="8"/>
        <v/>
      </c>
      <c r="V9" s="32" t="str">
        <f t="shared" si="2"/>
        <v/>
      </c>
      <c r="W9" s="33" t="str">
        <f t="shared" si="3"/>
        <v/>
      </c>
      <c r="X9" s="30" t="str">
        <f t="shared" si="9"/>
        <v/>
      </c>
      <c r="Y9" s="30" t="str">
        <f t="shared" si="4"/>
        <v/>
      </c>
      <c r="Z9" s="11" t="str">
        <f t="shared" si="10"/>
        <v/>
      </c>
    </row>
    <row r="10" spans="2:42" ht="15" customHeight="1" x14ac:dyDescent="0.3">
      <c r="B10" s="7"/>
      <c r="C10" s="8"/>
      <c r="D10" s="8"/>
      <c r="E10" s="8"/>
      <c r="F10" s="8"/>
      <c r="G10" s="8"/>
      <c r="H10" s="8"/>
      <c r="I10" s="8"/>
      <c r="J10" s="9"/>
      <c r="L10" s="67">
        <v>4</v>
      </c>
      <c r="M10" s="29" t="str">
        <f t="shared" si="5"/>
        <v/>
      </c>
      <c r="N10" s="31" t="str">
        <f t="shared" si="0"/>
        <v/>
      </c>
      <c r="O10" s="30" t="str">
        <f>IF(M10="","",(PurchasePrice-SUM($R$8:R10))*OCRRate)</f>
        <v/>
      </c>
      <c r="P10" s="30" t="str">
        <f t="shared" si="6"/>
        <v/>
      </c>
      <c r="Q10" s="30" t="str">
        <f t="shared" si="1"/>
        <v/>
      </c>
      <c r="R10" s="11" t="str">
        <f t="shared" si="7"/>
        <v/>
      </c>
      <c r="T10" s="10"/>
      <c r="U10" s="29" t="str">
        <f t="shared" si="8"/>
        <v/>
      </c>
      <c r="V10" s="32" t="str">
        <f t="shared" si="2"/>
        <v/>
      </c>
      <c r="W10" s="33" t="str">
        <f t="shared" si="3"/>
        <v/>
      </c>
      <c r="X10" s="30" t="str">
        <f t="shared" si="9"/>
        <v/>
      </c>
      <c r="Y10" s="30" t="str">
        <f t="shared" si="4"/>
        <v/>
      </c>
      <c r="Z10" s="11" t="str">
        <f t="shared" si="10"/>
        <v/>
      </c>
    </row>
    <row r="11" spans="2:42" ht="15" customHeight="1" x14ac:dyDescent="0.3">
      <c r="B11" s="10"/>
      <c r="C11" s="55" t="s">
        <v>39</v>
      </c>
      <c r="D11" s="220"/>
      <c r="E11" s="221"/>
      <c r="F11" s="2"/>
      <c r="G11" s="55" t="s">
        <v>38</v>
      </c>
      <c r="H11" s="222"/>
      <c r="I11" s="223"/>
      <c r="J11" s="11"/>
      <c r="L11" s="67">
        <v>5</v>
      </c>
      <c r="M11" s="29" t="str">
        <f t="shared" si="5"/>
        <v/>
      </c>
      <c r="N11" s="26" t="str">
        <f t="shared" si="0"/>
        <v/>
      </c>
      <c r="O11" s="30" t="str">
        <f>IF(M11="","",(PurchasePrice-SUM($R$8:R11))*OCRRate)</f>
        <v/>
      </c>
      <c r="P11" s="30" t="str">
        <f t="shared" si="6"/>
        <v/>
      </c>
      <c r="Q11" s="30" t="str">
        <f t="shared" si="1"/>
        <v/>
      </c>
      <c r="R11" s="11" t="str">
        <f t="shared" si="7"/>
        <v/>
      </c>
      <c r="T11" s="10"/>
      <c r="U11" s="29" t="str">
        <f t="shared" si="8"/>
        <v/>
      </c>
      <c r="V11" s="27" t="str">
        <f t="shared" si="2"/>
        <v/>
      </c>
      <c r="W11" s="28" t="str">
        <f t="shared" si="3"/>
        <v/>
      </c>
      <c r="X11" s="30" t="str">
        <f t="shared" si="9"/>
        <v/>
      </c>
      <c r="Y11" s="30" t="str">
        <f t="shared" si="4"/>
        <v/>
      </c>
      <c r="Z11" s="11" t="str">
        <f t="shared" si="10"/>
        <v/>
      </c>
    </row>
    <row r="12" spans="2:42" ht="15" customHeight="1" x14ac:dyDescent="0.3">
      <c r="B12" s="10"/>
      <c r="C12" s="2"/>
      <c r="D12" s="2"/>
      <c r="E12" s="2"/>
      <c r="F12" s="2"/>
      <c r="G12" s="3"/>
      <c r="H12" s="2"/>
      <c r="I12" s="2"/>
      <c r="J12" s="11"/>
      <c r="L12" s="67">
        <v>6</v>
      </c>
      <c r="M12" s="29" t="str">
        <f t="shared" si="5"/>
        <v/>
      </c>
      <c r="N12" s="26" t="str">
        <f t="shared" si="0"/>
        <v/>
      </c>
      <c r="O12" s="30" t="str">
        <f>IF(M12="","",(PurchasePrice-SUM($R$8:R12))*OCRRate)</f>
        <v/>
      </c>
      <c r="P12" s="30" t="str">
        <f t="shared" si="6"/>
        <v/>
      </c>
      <c r="Q12" s="30" t="str">
        <f t="shared" si="1"/>
        <v/>
      </c>
      <c r="R12" s="11" t="str">
        <f t="shared" si="7"/>
        <v/>
      </c>
      <c r="T12" s="10"/>
      <c r="U12" s="29" t="str">
        <f t="shared" si="8"/>
        <v/>
      </c>
      <c r="V12" s="27" t="str">
        <f t="shared" si="2"/>
        <v/>
      </c>
      <c r="W12" s="28" t="str">
        <f t="shared" si="3"/>
        <v/>
      </c>
      <c r="X12" s="30" t="str">
        <f t="shared" si="9"/>
        <v/>
      </c>
      <c r="Y12" s="30" t="str">
        <f t="shared" si="4"/>
        <v/>
      </c>
      <c r="Z12" s="11" t="str">
        <f t="shared" si="10"/>
        <v/>
      </c>
    </row>
    <row r="13" spans="2:42" ht="15" customHeight="1" x14ac:dyDescent="0.3">
      <c r="B13" s="10"/>
      <c r="C13" s="55" t="s">
        <v>4</v>
      </c>
      <c r="D13" s="107"/>
      <c r="E13" s="2"/>
      <c r="F13" s="2"/>
      <c r="G13" s="55" t="s">
        <v>7</v>
      </c>
      <c r="H13" s="222"/>
      <c r="I13" s="223"/>
      <c r="J13" s="11"/>
      <c r="L13" s="67">
        <v>7</v>
      </c>
      <c r="M13" s="29" t="str">
        <f t="shared" si="5"/>
        <v/>
      </c>
      <c r="N13" s="26" t="str">
        <f t="shared" si="0"/>
        <v/>
      </c>
      <c r="O13" s="30" t="str">
        <f>IF(M13="","",(PurchasePrice-SUM($R$8:R13))*OCRRate)</f>
        <v/>
      </c>
      <c r="P13" s="30" t="str">
        <f t="shared" si="6"/>
        <v/>
      </c>
      <c r="Q13" s="30" t="str">
        <f t="shared" si="1"/>
        <v/>
      </c>
      <c r="R13" s="11" t="str">
        <f t="shared" si="7"/>
        <v/>
      </c>
      <c r="T13" s="10"/>
      <c r="U13" s="29" t="str">
        <f t="shared" si="8"/>
        <v/>
      </c>
      <c r="V13" s="27" t="str">
        <f t="shared" si="2"/>
        <v/>
      </c>
      <c r="W13" s="28" t="str">
        <f t="shared" si="3"/>
        <v/>
      </c>
      <c r="X13" s="30" t="str">
        <f t="shared" si="9"/>
        <v/>
      </c>
      <c r="Y13" s="30" t="str">
        <f t="shared" si="4"/>
        <v/>
      </c>
      <c r="Z13" s="11" t="str">
        <f t="shared" si="10"/>
        <v/>
      </c>
    </row>
    <row r="14" spans="2:42" ht="15" customHeight="1" x14ac:dyDescent="0.3">
      <c r="B14" s="10"/>
      <c r="C14" s="49" t="str">
        <f>IF(LeaseTerm&gt;UsefulLife,"Please ensure the Lease Term is less than or equal to the Asset Useful Life","")</f>
        <v/>
      </c>
      <c r="D14" s="2"/>
      <c r="E14" s="2"/>
      <c r="F14" s="2"/>
      <c r="G14" s="3"/>
      <c r="H14" s="2"/>
      <c r="I14" s="2"/>
      <c r="J14" s="11"/>
      <c r="L14" s="67">
        <v>8</v>
      </c>
      <c r="M14" s="29" t="str">
        <f t="shared" si="5"/>
        <v/>
      </c>
      <c r="N14" s="26" t="str">
        <f t="shared" si="0"/>
        <v/>
      </c>
      <c r="O14" s="30" t="str">
        <f>IF(M14="","",(PurchasePrice-SUM($R$8:R14))*OCRRate)</f>
        <v/>
      </c>
      <c r="P14" s="30" t="str">
        <f t="shared" si="6"/>
        <v/>
      </c>
      <c r="Q14" s="30" t="str">
        <f t="shared" si="1"/>
        <v/>
      </c>
      <c r="R14" s="11" t="str">
        <f t="shared" si="7"/>
        <v/>
      </c>
      <c r="T14" s="10"/>
      <c r="U14" s="29" t="str">
        <f t="shared" si="8"/>
        <v/>
      </c>
      <c r="V14" s="27" t="str">
        <f t="shared" si="2"/>
        <v/>
      </c>
      <c r="W14" s="28" t="str">
        <f t="shared" si="3"/>
        <v/>
      </c>
      <c r="X14" s="30" t="str">
        <f t="shared" si="9"/>
        <v/>
      </c>
      <c r="Y14" s="30" t="str">
        <f t="shared" si="4"/>
        <v/>
      </c>
      <c r="Z14" s="11" t="str">
        <f t="shared" si="10"/>
        <v/>
      </c>
    </row>
    <row r="15" spans="2:42" ht="15" customHeight="1" x14ac:dyDescent="0.3">
      <c r="B15" s="10"/>
      <c r="C15" s="55" t="s">
        <v>5</v>
      </c>
      <c r="D15" s="107"/>
      <c r="E15" s="2"/>
      <c r="F15" s="2"/>
      <c r="G15" s="55" t="s">
        <v>8</v>
      </c>
      <c r="H15" s="222"/>
      <c r="I15" s="223"/>
      <c r="J15" s="11"/>
      <c r="L15" s="67">
        <v>9</v>
      </c>
      <c r="M15" s="29" t="str">
        <f t="shared" si="5"/>
        <v/>
      </c>
      <c r="N15" s="26" t="str">
        <f t="shared" si="0"/>
        <v/>
      </c>
      <c r="O15" s="30" t="str">
        <f>IF(M15="","",(PurchasePrice-SUM($R$8:R15))*OCRRate)</f>
        <v/>
      </c>
      <c r="P15" s="30" t="str">
        <f t="shared" si="6"/>
        <v/>
      </c>
      <c r="Q15" s="30" t="str">
        <f t="shared" si="1"/>
        <v/>
      </c>
      <c r="R15" s="11" t="str">
        <f t="shared" si="7"/>
        <v/>
      </c>
      <c r="T15" s="10"/>
      <c r="U15" s="29" t="str">
        <f t="shared" si="8"/>
        <v/>
      </c>
      <c r="V15" s="27" t="str">
        <f t="shared" si="2"/>
        <v/>
      </c>
      <c r="W15" s="28" t="str">
        <f t="shared" si="3"/>
        <v/>
      </c>
      <c r="X15" s="30" t="str">
        <f t="shared" si="9"/>
        <v/>
      </c>
      <c r="Y15" s="30" t="str">
        <f t="shared" si="4"/>
        <v/>
      </c>
      <c r="Z15" s="11" t="str">
        <f t="shared" si="10"/>
        <v/>
      </c>
    </row>
    <row r="16" spans="2:42" ht="15" customHeight="1" thickBot="1" x14ac:dyDescent="0.35">
      <c r="B16" s="10"/>
      <c r="C16" s="49"/>
      <c r="D16" s="2"/>
      <c r="E16" s="2"/>
      <c r="F16" s="2"/>
      <c r="G16" s="2"/>
      <c r="H16" s="2"/>
      <c r="I16" s="2"/>
      <c r="J16" s="11"/>
      <c r="L16" s="67">
        <v>10</v>
      </c>
      <c r="M16" s="29" t="str">
        <f t="shared" si="5"/>
        <v/>
      </c>
      <c r="N16" s="26" t="str">
        <f t="shared" si="0"/>
        <v/>
      </c>
      <c r="O16" s="30" t="str">
        <f>IF(M16="","",(PurchasePrice-SUM($R$8:R16))*OCRRate)</f>
        <v/>
      </c>
      <c r="P16" s="125" t="str">
        <f t="shared" si="6"/>
        <v/>
      </c>
      <c r="Q16" s="37" t="str">
        <f t="shared" si="1"/>
        <v/>
      </c>
      <c r="R16" s="11" t="str">
        <f t="shared" si="7"/>
        <v/>
      </c>
      <c r="T16" s="10"/>
      <c r="U16" s="29" t="str">
        <f t="shared" si="8"/>
        <v/>
      </c>
      <c r="V16" s="27" t="str">
        <f t="shared" si="2"/>
        <v/>
      </c>
      <c r="W16" s="129" t="str">
        <f t="shared" si="3"/>
        <v/>
      </c>
      <c r="X16" s="125" t="str">
        <f t="shared" si="9"/>
        <v/>
      </c>
      <c r="Y16" s="37" t="str">
        <f t="shared" si="4"/>
        <v/>
      </c>
      <c r="Z16" s="11" t="str">
        <f t="shared" si="10"/>
        <v/>
      </c>
    </row>
    <row r="17" spans="2:26" ht="15" customHeight="1" thickTop="1" x14ac:dyDescent="0.3">
      <c r="B17" s="10"/>
      <c r="C17" s="55" t="s">
        <v>6</v>
      </c>
      <c r="D17" s="109">
        <v>0.06</v>
      </c>
      <c r="E17" s="2"/>
      <c r="F17" s="25"/>
      <c r="G17" s="25"/>
      <c r="H17" s="25"/>
      <c r="I17" s="110" t="s">
        <v>9</v>
      </c>
      <c r="J17" s="11"/>
      <c r="L17" s="67"/>
      <c r="M17" s="2"/>
      <c r="N17" s="2"/>
      <c r="O17" s="126" t="s">
        <v>25</v>
      </c>
      <c r="P17" s="127"/>
      <c r="Q17" s="128">
        <f>-Y17</f>
        <v>0</v>
      </c>
      <c r="R17" s="11"/>
      <c r="T17" s="10"/>
      <c r="U17" s="2"/>
      <c r="V17" s="2"/>
      <c r="W17" s="126" t="s">
        <v>27</v>
      </c>
      <c r="X17" s="128">
        <f>Residual</f>
        <v>0</v>
      </c>
      <c r="Y17" s="130">
        <f>ROUND(PV(DiscRate,LeaseTerm,,-X17),0)</f>
        <v>0</v>
      </c>
      <c r="Z17" s="11"/>
    </row>
    <row r="18" spans="2:26" ht="15" customHeight="1" thickBot="1" x14ac:dyDescent="0.35">
      <c r="B18" s="12"/>
      <c r="C18" s="17"/>
      <c r="D18" s="17"/>
      <c r="E18" s="17"/>
      <c r="F18" s="17"/>
      <c r="G18" s="17"/>
      <c r="H18" s="17"/>
      <c r="I18" s="17"/>
      <c r="J18" s="15"/>
      <c r="L18" s="67"/>
      <c r="M18" s="2"/>
      <c r="N18" s="2"/>
      <c r="O18" s="22" t="s">
        <v>24</v>
      </c>
      <c r="P18" s="30">
        <f>PurchasePrice-TradeIn</f>
        <v>0</v>
      </c>
      <c r="Q18" s="37">
        <f>PurchasePrice-TradeIn</f>
        <v>0</v>
      </c>
      <c r="R18" s="11"/>
      <c r="T18" s="10"/>
      <c r="U18" s="2"/>
      <c r="V18" s="2"/>
      <c r="W18" s="22"/>
      <c r="X18" s="30"/>
      <c r="Y18" s="37"/>
      <c r="Z18" s="11"/>
    </row>
    <row r="19" spans="2:26" ht="15" customHeight="1" thickBot="1" x14ac:dyDescent="0.35">
      <c r="L19" s="67"/>
      <c r="M19" s="2"/>
      <c r="N19" s="2"/>
      <c r="O19" s="22" t="s">
        <v>26</v>
      </c>
      <c r="P19" s="36">
        <f>SUM(P7:P18)</f>
        <v>0</v>
      </c>
      <c r="Q19" s="38">
        <f t="shared" ref="Q19" si="11">SUM(Q7:Q18)</f>
        <v>0</v>
      </c>
      <c r="R19" s="68"/>
      <c r="T19" s="10"/>
      <c r="U19" s="2"/>
      <c r="V19" s="2"/>
      <c r="W19" s="22" t="s">
        <v>28</v>
      </c>
      <c r="X19" s="36">
        <f>SUM(X7:X16)</f>
        <v>0</v>
      </c>
      <c r="Y19" s="38">
        <f t="shared" ref="Y19" si="12">SUM(Y7:Y18)</f>
        <v>0</v>
      </c>
      <c r="Z19" s="11"/>
    </row>
    <row r="20" spans="2:26" ht="15" customHeight="1" thickBot="1" x14ac:dyDescent="0.35">
      <c r="B20" s="7"/>
      <c r="C20" s="8"/>
      <c r="D20" s="8"/>
      <c r="E20" s="19" t="s">
        <v>11</v>
      </c>
      <c r="F20" s="18"/>
      <c r="G20" s="8"/>
      <c r="H20" s="19" t="s">
        <v>10</v>
      </c>
      <c r="I20" s="18"/>
      <c r="J20" s="9"/>
      <c r="L20" s="12"/>
      <c r="M20" s="17"/>
      <c r="N20" s="17"/>
      <c r="O20" s="17"/>
      <c r="P20" s="17"/>
      <c r="Q20" s="17"/>
      <c r="R20" s="15"/>
      <c r="T20" s="12"/>
      <c r="U20" s="17"/>
      <c r="V20" s="17"/>
      <c r="W20" s="17"/>
      <c r="X20" s="17"/>
      <c r="Y20" s="17"/>
      <c r="Z20" s="15"/>
    </row>
    <row r="21" spans="2:26" ht="15" customHeight="1" x14ac:dyDescent="0.3">
      <c r="B21" s="10"/>
      <c r="C21" s="2"/>
      <c r="D21" s="55" t="s">
        <v>14</v>
      </c>
      <c r="E21" s="2"/>
      <c r="F21" s="2"/>
      <c r="G21" s="2"/>
      <c r="H21" s="222"/>
      <c r="I21" s="223"/>
      <c r="J21" s="11"/>
    </row>
    <row r="22" spans="2:26" ht="15" customHeight="1" x14ac:dyDescent="0.3">
      <c r="B22" s="10"/>
      <c r="C22" s="2"/>
      <c r="D22" s="2"/>
      <c r="E22" s="2"/>
      <c r="F22" s="2"/>
      <c r="G22" s="2"/>
      <c r="H22" s="2"/>
      <c r="I22" s="2"/>
      <c r="J22" s="11"/>
      <c r="P22" s="21"/>
      <c r="Q22" s="21"/>
      <c r="U22" s="120"/>
      <c r="V22" s="120"/>
      <c r="W22" s="120"/>
      <c r="X22" s="120"/>
      <c r="Y22" s="115"/>
    </row>
    <row r="23" spans="2:26" ht="15" customHeight="1" x14ac:dyDescent="0.3">
      <c r="B23" s="10"/>
      <c r="C23" s="2"/>
      <c r="D23" s="55" t="s">
        <v>13</v>
      </c>
      <c r="E23" s="222"/>
      <c r="F23" s="223"/>
      <c r="G23" s="2"/>
      <c r="H23" s="222"/>
      <c r="I23" s="223"/>
      <c r="J23" s="11"/>
      <c r="P23" s="21"/>
      <c r="Q23" s="21"/>
      <c r="U23" s="120"/>
      <c r="V23" s="120"/>
      <c r="W23" s="120"/>
      <c r="X23" s="120"/>
    </row>
    <row r="24" spans="2:26" ht="15" customHeight="1" thickBot="1" x14ac:dyDescent="0.35">
      <c r="B24" s="12"/>
      <c r="C24" s="17"/>
      <c r="D24" s="17"/>
      <c r="E24" s="17"/>
      <c r="F24" s="17"/>
      <c r="G24" s="17"/>
      <c r="H24" s="17"/>
      <c r="I24" s="17"/>
      <c r="J24" s="15"/>
      <c r="P24" s="21"/>
      <c r="Q24" s="21"/>
      <c r="U24" s="120"/>
      <c r="V24" s="120"/>
      <c r="W24" s="120"/>
      <c r="X24" s="120"/>
    </row>
    <row r="25" spans="2:26" ht="7.5" customHeight="1" x14ac:dyDescent="0.3">
      <c r="U25" s="120"/>
      <c r="V25" s="120"/>
      <c r="W25" s="120"/>
      <c r="X25" s="120"/>
    </row>
    <row r="26" spans="2:26" ht="15" customHeight="1" x14ac:dyDescent="0.3">
      <c r="B26" s="7"/>
      <c r="C26" s="123" t="s">
        <v>73</v>
      </c>
      <c r="D26" s="19"/>
      <c r="E26" s="19"/>
      <c r="F26" s="19"/>
      <c r="G26" s="19"/>
      <c r="H26" s="121"/>
      <c r="I26" s="121"/>
      <c r="J26" s="9"/>
      <c r="U26" s="120"/>
      <c r="V26" s="120"/>
      <c r="W26" s="120"/>
      <c r="X26" s="120"/>
    </row>
    <row r="27" spans="2:26" ht="30" customHeight="1" x14ac:dyDescent="0.3">
      <c r="B27" s="10"/>
      <c r="C27" s="231" t="s">
        <v>65</v>
      </c>
      <c r="D27" s="231"/>
      <c r="E27" s="231"/>
      <c r="F27" s="210" t="s">
        <v>68</v>
      </c>
      <c r="G27" s="210"/>
      <c r="H27" s="2"/>
      <c r="I27" s="2"/>
      <c r="J27" s="11"/>
      <c r="N27" s="21"/>
      <c r="U27" s="120"/>
      <c r="V27" s="120"/>
      <c r="W27" s="120"/>
      <c r="X27" s="120"/>
      <c r="Y27" s="21"/>
    </row>
    <row r="28" spans="2:26" x14ac:dyDescent="0.3">
      <c r="B28" s="10"/>
      <c r="C28" s="236"/>
      <c r="D28" s="237"/>
      <c r="E28" s="238"/>
      <c r="F28" s="229"/>
      <c r="G28" s="230"/>
      <c r="H28" s="2"/>
      <c r="I28" s="2"/>
      <c r="J28" s="11"/>
      <c r="U28" s="120"/>
      <c r="V28" s="120"/>
      <c r="W28" s="120"/>
      <c r="X28" s="120"/>
    </row>
    <row r="29" spans="2:26" x14ac:dyDescent="0.3">
      <c r="B29" s="10"/>
      <c r="C29" s="239"/>
      <c r="D29" s="240"/>
      <c r="E29" s="241"/>
      <c r="F29" s="222"/>
      <c r="G29" s="223"/>
      <c r="H29" s="2"/>
      <c r="I29" s="2"/>
      <c r="J29" s="11"/>
      <c r="U29" s="120"/>
      <c r="V29" s="120"/>
      <c r="W29" s="120"/>
      <c r="X29" s="120"/>
    </row>
    <row r="30" spans="2:26" x14ac:dyDescent="0.3">
      <c r="B30" s="10"/>
      <c r="C30" s="239"/>
      <c r="D30" s="240"/>
      <c r="E30" s="241"/>
      <c r="F30" s="222"/>
      <c r="G30" s="223"/>
      <c r="H30" s="2"/>
      <c r="I30" s="2"/>
      <c r="J30" s="11"/>
      <c r="U30" s="120"/>
      <c r="V30" s="120"/>
      <c r="W30" s="120"/>
      <c r="X30" s="120"/>
    </row>
    <row r="31" spans="2:26" x14ac:dyDescent="0.3">
      <c r="B31" s="10"/>
      <c r="C31" s="239"/>
      <c r="D31" s="240"/>
      <c r="E31" s="241"/>
      <c r="F31" s="222"/>
      <c r="G31" s="223"/>
      <c r="H31" s="2"/>
      <c r="I31" s="2"/>
      <c r="J31" s="11"/>
      <c r="U31" s="120"/>
      <c r="V31" s="120"/>
      <c r="W31" s="120"/>
      <c r="X31" s="120"/>
    </row>
    <row r="32" spans="2:26" x14ac:dyDescent="0.3">
      <c r="B32" s="10"/>
      <c r="C32" s="239"/>
      <c r="D32" s="240"/>
      <c r="E32" s="241"/>
      <c r="F32" s="222"/>
      <c r="G32" s="223"/>
      <c r="H32" s="2"/>
      <c r="I32" s="2"/>
      <c r="J32" s="11"/>
      <c r="U32" s="120"/>
      <c r="V32" s="120"/>
      <c r="W32" s="120"/>
      <c r="X32" s="120"/>
    </row>
    <row r="33" spans="2:24" x14ac:dyDescent="0.3">
      <c r="B33" s="10"/>
      <c r="C33" s="239"/>
      <c r="D33" s="240"/>
      <c r="E33" s="241"/>
      <c r="F33" s="222"/>
      <c r="G33" s="223"/>
      <c r="H33" s="2"/>
      <c r="I33" s="2"/>
      <c r="J33" s="11"/>
      <c r="U33" s="120"/>
      <c r="V33" s="120"/>
      <c r="W33" s="120"/>
      <c r="X33" s="120"/>
    </row>
    <row r="34" spans="2:24" x14ac:dyDescent="0.3">
      <c r="B34" s="10"/>
      <c r="C34" s="2" t="s">
        <v>69</v>
      </c>
      <c r="D34" s="2"/>
      <c r="E34" s="2"/>
      <c r="F34" s="234">
        <f>SUM(F28:G33)</f>
        <v>0</v>
      </c>
      <c r="G34" s="235"/>
      <c r="H34" s="2"/>
      <c r="I34" s="2"/>
      <c r="J34" s="11"/>
      <c r="U34" s="120"/>
      <c r="V34" s="120"/>
      <c r="W34" s="120"/>
      <c r="X34" s="120"/>
    </row>
    <row r="35" spans="2:24" ht="7.5" customHeight="1" thickBot="1" x14ac:dyDescent="0.35">
      <c r="B35" s="12"/>
      <c r="C35" s="17"/>
      <c r="D35" s="17"/>
      <c r="E35" s="17"/>
      <c r="F35" s="17"/>
      <c r="G35" s="17"/>
      <c r="H35" s="17"/>
      <c r="I35" s="17"/>
      <c r="J35" s="15"/>
      <c r="U35" s="120"/>
      <c r="V35" s="120"/>
      <c r="W35" s="120"/>
      <c r="X35" s="120"/>
    </row>
    <row r="36" spans="2:24" ht="7.5" customHeight="1" x14ac:dyDescent="0.3">
      <c r="U36" s="120"/>
      <c r="V36" s="120"/>
      <c r="W36" s="120"/>
      <c r="X36" s="120"/>
    </row>
    <row r="37" spans="2:24" ht="15" customHeight="1" x14ac:dyDescent="0.3">
      <c r="B37" s="7"/>
      <c r="C37" s="224" t="s">
        <v>50</v>
      </c>
      <c r="D37" s="224"/>
      <c r="E37" s="224"/>
      <c r="F37" s="224"/>
      <c r="G37" s="63"/>
      <c r="H37" s="8"/>
      <c r="I37" s="8"/>
      <c r="J37" s="9"/>
      <c r="U37" s="120"/>
      <c r="V37" s="120"/>
      <c r="W37" s="120"/>
      <c r="X37" s="120"/>
    </row>
    <row r="38" spans="2:24" ht="15" customHeight="1" x14ac:dyDescent="0.3">
      <c r="B38" s="10"/>
      <c r="C38" s="225"/>
      <c r="D38" s="225"/>
      <c r="E38" s="225"/>
      <c r="F38" s="225"/>
      <c r="G38" s="64"/>
      <c r="H38" s="108"/>
      <c r="I38" s="2"/>
      <c r="J38" s="11"/>
      <c r="U38" s="120"/>
      <c r="V38" s="120"/>
      <c r="W38" s="120"/>
      <c r="X38" s="120"/>
    </row>
    <row r="39" spans="2:24" ht="7.5" customHeight="1" thickBot="1" x14ac:dyDescent="0.35">
      <c r="B39" s="12"/>
      <c r="C39" s="226"/>
      <c r="D39" s="226"/>
      <c r="E39" s="226"/>
      <c r="F39" s="226"/>
      <c r="G39" s="65"/>
      <c r="H39" s="17"/>
      <c r="I39" s="17"/>
      <c r="J39" s="15"/>
      <c r="U39" s="120"/>
      <c r="V39" s="120"/>
      <c r="W39" s="120"/>
      <c r="X39" s="120"/>
    </row>
    <row r="40" spans="2:24" ht="7.5" customHeight="1" x14ac:dyDescent="0.3">
      <c r="B40" s="2"/>
      <c r="C40" s="2"/>
      <c r="D40" s="2"/>
      <c r="E40" s="2"/>
      <c r="F40" s="2"/>
      <c r="G40" s="2"/>
      <c r="H40" s="2"/>
      <c r="I40" s="2"/>
      <c r="J40" s="2"/>
      <c r="U40" s="120"/>
      <c r="V40" s="120"/>
      <c r="W40" s="120"/>
      <c r="X40" s="120"/>
    </row>
    <row r="41" spans="2:24" ht="7.5" customHeight="1" x14ac:dyDescent="0.3">
      <c r="B41" s="7"/>
      <c r="C41" s="8"/>
      <c r="D41" s="8"/>
      <c r="E41" s="8"/>
      <c r="F41" s="8"/>
      <c r="G41" s="8"/>
      <c r="H41" s="8"/>
      <c r="I41" s="8"/>
      <c r="J41" s="9"/>
      <c r="U41" s="120"/>
      <c r="V41" s="120"/>
      <c r="W41" s="120"/>
      <c r="X41" s="120"/>
    </row>
    <row r="42" spans="2:24" x14ac:dyDescent="0.3">
      <c r="B42" s="10"/>
      <c r="C42" s="105" t="s">
        <v>32</v>
      </c>
      <c r="D42" s="2"/>
      <c r="E42" s="2"/>
      <c r="F42" s="211"/>
      <c r="G42" s="212"/>
      <c r="H42" s="2"/>
      <c r="I42" s="2"/>
      <c r="J42" s="11"/>
      <c r="U42" s="120"/>
      <c r="V42" s="120"/>
      <c r="W42" s="120"/>
      <c r="X42" s="120"/>
    </row>
    <row r="43" spans="2:24" ht="7.5" customHeight="1" x14ac:dyDescent="0.3">
      <c r="B43" s="10"/>
      <c r="C43" s="105"/>
      <c r="D43" s="2"/>
      <c r="E43" s="2"/>
      <c r="F43" s="114"/>
      <c r="G43" s="114"/>
      <c r="H43" s="2"/>
      <c r="I43" s="2"/>
      <c r="J43" s="11"/>
      <c r="U43" s="120"/>
      <c r="V43" s="120"/>
      <c r="W43" s="120"/>
      <c r="X43" s="120"/>
    </row>
    <row r="44" spans="2:24" x14ac:dyDescent="0.3">
      <c r="B44" s="10"/>
      <c r="C44" s="227" t="s">
        <v>73</v>
      </c>
      <c r="D44" s="227"/>
      <c r="E44" s="227"/>
      <c r="F44" s="213">
        <f>F34</f>
        <v>0</v>
      </c>
      <c r="G44" s="214"/>
      <c r="H44" s="118">
        <f>IFERROR(F44/F42,0)</f>
        <v>0</v>
      </c>
      <c r="I44" s="2"/>
      <c r="J44" s="11"/>
      <c r="U44" s="120"/>
      <c r="V44" s="120"/>
      <c r="W44" s="120"/>
      <c r="X44" s="120"/>
    </row>
    <row r="45" spans="2:24" ht="7.5" customHeight="1" x14ac:dyDescent="0.3">
      <c r="B45" s="10"/>
      <c r="C45" s="105"/>
      <c r="D45" s="2"/>
      <c r="E45" s="2"/>
      <c r="F45" s="114"/>
      <c r="G45" s="114"/>
      <c r="H45" s="2"/>
      <c r="I45" s="2"/>
      <c r="J45" s="11"/>
      <c r="U45" s="120"/>
      <c r="V45" s="120"/>
      <c r="W45" s="120"/>
      <c r="X45" s="120"/>
    </row>
    <row r="46" spans="2:24" x14ac:dyDescent="0.3">
      <c r="B46" s="10"/>
      <c r="C46" s="227" t="s">
        <v>63</v>
      </c>
      <c r="D46" s="227"/>
      <c r="E46" s="228"/>
      <c r="F46" s="213">
        <f>IF(H38="Yes",0,AnnualLease)</f>
        <v>0</v>
      </c>
      <c r="G46" s="214"/>
      <c r="H46" s="52"/>
      <c r="I46" s="52"/>
      <c r="J46" s="11"/>
      <c r="U46" s="120"/>
      <c r="V46" s="120"/>
      <c r="W46" s="120"/>
      <c r="X46" s="120"/>
    </row>
    <row r="47" spans="2:24" ht="7.5" customHeight="1" x14ac:dyDescent="0.3">
      <c r="B47" s="10"/>
      <c r="C47" s="51"/>
      <c r="D47" s="227"/>
      <c r="E47" s="227"/>
      <c r="F47" s="227"/>
      <c r="G47" s="166"/>
      <c r="H47" s="52"/>
      <c r="I47" s="52"/>
      <c r="J47" s="11"/>
      <c r="U47" s="2"/>
      <c r="V47" s="116"/>
      <c r="W47" s="2"/>
      <c r="X47" s="21"/>
    </row>
    <row r="48" spans="2:24" x14ac:dyDescent="0.3">
      <c r="B48" s="10"/>
      <c r="C48" s="227" t="s">
        <v>60</v>
      </c>
      <c r="D48" s="227"/>
      <c r="E48" s="228"/>
      <c r="F48" s="213">
        <f>SUM(F44,F46)</f>
        <v>0</v>
      </c>
      <c r="G48" s="214"/>
      <c r="H48" s="118">
        <f>IFERROR(F48/F42,0)</f>
        <v>0</v>
      </c>
      <c r="J48" s="11"/>
      <c r="U48" s="2"/>
      <c r="V48" s="2"/>
      <c r="W48" s="2"/>
    </row>
    <row r="49" spans="2:23" ht="7.5" customHeight="1" thickBot="1" x14ac:dyDescent="0.35">
      <c r="B49" s="12"/>
      <c r="C49" s="17"/>
      <c r="D49" s="17"/>
      <c r="E49" s="17"/>
      <c r="F49" s="17"/>
      <c r="G49" s="17"/>
      <c r="H49" s="17"/>
      <c r="I49" s="17"/>
      <c r="J49" s="15"/>
      <c r="U49" s="2"/>
      <c r="V49" s="116"/>
      <c r="W49" s="2"/>
    </row>
    <row r="50" spans="2:23" ht="7.5" customHeight="1" x14ac:dyDescent="0.3"/>
    <row r="51" spans="2:23" x14ac:dyDescent="0.3">
      <c r="B51" s="7"/>
      <c r="C51" s="106" t="s">
        <v>70</v>
      </c>
      <c r="D51" s="18"/>
      <c r="E51" s="18"/>
      <c r="F51" s="18"/>
      <c r="G51" s="18"/>
      <c r="H51" s="34"/>
      <c r="I51" s="18"/>
      <c r="J51" s="9"/>
    </row>
    <row r="52" spans="2:23" ht="7.5" customHeight="1" x14ac:dyDescent="0.3">
      <c r="B52" s="10"/>
      <c r="J52" s="11"/>
    </row>
    <row r="53" spans="2:23" ht="7.5" customHeight="1" x14ac:dyDescent="0.3">
      <c r="B53" s="10"/>
      <c r="C53" s="232" t="str">
        <f>IF(H38="","",IF(OR(F42="",F48="",F42=0),"",IF(Decision="Limit","Please speak to your School Finance Advisor.  You may breach your borrowing limit by using the lease option.","Your inputs result in a "&amp;IF(Q19&gt;Y19,"lower","higher")&amp;" lease cost than purchase price (see graph). You must, however, consider ALL FACTORS in making your Lease vs. Buy decision.  Click the 'Inputs Result' hyperlink for guidance.")))</f>
        <v/>
      </c>
      <c r="D53" s="232"/>
      <c r="E53" s="232"/>
      <c r="F53" s="232"/>
      <c r="G53" s="232"/>
      <c r="H53" s="232"/>
      <c r="I53" s="232"/>
      <c r="J53" s="11"/>
      <c r="M53" s="119"/>
      <c r="N53" s="119"/>
      <c r="O53" s="119"/>
      <c r="P53" s="119"/>
      <c r="Q53" s="119"/>
      <c r="R53" s="119"/>
      <c r="S53" s="119"/>
    </row>
    <row r="54" spans="2:23" ht="15" customHeight="1" x14ac:dyDescent="0.3">
      <c r="B54" s="10"/>
      <c r="C54" s="232"/>
      <c r="D54" s="232"/>
      <c r="E54" s="232"/>
      <c r="F54" s="232"/>
      <c r="G54" s="232"/>
      <c r="H54" s="232"/>
      <c r="I54" s="232"/>
      <c r="J54" s="11"/>
      <c r="M54" s="119"/>
      <c r="N54" s="119"/>
      <c r="O54" s="119"/>
      <c r="P54" s="119"/>
      <c r="Q54" s="119"/>
      <c r="R54" s="119"/>
      <c r="S54" s="119"/>
    </row>
    <row r="55" spans="2:23" ht="15" customHeight="1" x14ac:dyDescent="0.3">
      <c r="B55" s="10"/>
      <c r="C55" s="232"/>
      <c r="D55" s="232"/>
      <c r="E55" s="232"/>
      <c r="F55" s="232"/>
      <c r="G55" s="232"/>
      <c r="H55" s="232"/>
      <c r="I55" s="232"/>
      <c r="J55" s="11"/>
      <c r="M55" s="119"/>
      <c r="N55" s="119"/>
      <c r="O55" s="119"/>
      <c r="P55" s="119"/>
      <c r="Q55" s="119"/>
      <c r="R55" s="119"/>
      <c r="S55" s="119"/>
    </row>
    <row r="56" spans="2:23" ht="15.75" customHeight="1" x14ac:dyDescent="0.3">
      <c r="B56" s="10"/>
      <c r="C56" s="232"/>
      <c r="D56" s="232"/>
      <c r="E56" s="232"/>
      <c r="F56" s="232"/>
      <c r="G56" s="232"/>
      <c r="H56" s="232"/>
      <c r="I56" s="232"/>
      <c r="J56" s="11"/>
      <c r="M56" s="119"/>
      <c r="N56" s="119"/>
      <c r="O56" s="119"/>
      <c r="P56" s="119"/>
      <c r="Q56" s="119"/>
      <c r="R56" s="119"/>
      <c r="S56" s="119"/>
    </row>
    <row r="57" spans="2:23" ht="7.5" customHeight="1" thickBot="1" x14ac:dyDescent="0.35">
      <c r="B57" s="12"/>
      <c r="C57" s="17"/>
      <c r="D57" s="17"/>
      <c r="E57" s="17"/>
      <c r="F57" s="17"/>
      <c r="G57" s="17"/>
      <c r="H57" s="35"/>
      <c r="I57" s="17"/>
      <c r="J57" s="15"/>
    </row>
    <row r="58" spans="2:23" ht="7.5" customHeight="1" x14ac:dyDescent="0.3">
      <c r="H58" s="21"/>
    </row>
    <row r="59" spans="2:23" ht="14.4" customHeight="1" x14ac:dyDescent="0.3">
      <c r="H59" s="21"/>
    </row>
  </sheetData>
  <sheetProtection sheet="1" objects="1" scenarios="1"/>
  <mergeCells count="41">
    <mergeCell ref="C53:I56"/>
    <mergeCell ref="O5:O6"/>
    <mergeCell ref="M5:M6"/>
    <mergeCell ref="F33:G33"/>
    <mergeCell ref="F34:G34"/>
    <mergeCell ref="C28:E28"/>
    <mergeCell ref="C29:E29"/>
    <mergeCell ref="C30:E30"/>
    <mergeCell ref="C31:E31"/>
    <mergeCell ref="C32:E32"/>
    <mergeCell ref="C33:E33"/>
    <mergeCell ref="D47:F47"/>
    <mergeCell ref="U5:U6"/>
    <mergeCell ref="V5:V6"/>
    <mergeCell ref="C44:E44"/>
    <mergeCell ref="F44:G44"/>
    <mergeCell ref="F46:G46"/>
    <mergeCell ref="C46:E46"/>
    <mergeCell ref="F28:G28"/>
    <mergeCell ref="F29:G29"/>
    <mergeCell ref="F30:G30"/>
    <mergeCell ref="F31:G31"/>
    <mergeCell ref="F32:G32"/>
    <mergeCell ref="C27:E27"/>
    <mergeCell ref="F27:G27"/>
    <mergeCell ref="W5:W6"/>
    <mergeCell ref="N5:N6"/>
    <mergeCell ref="F42:G42"/>
    <mergeCell ref="F48:G48"/>
    <mergeCell ref="D5:I5"/>
    <mergeCell ref="D7:F7"/>
    <mergeCell ref="H7:I7"/>
    <mergeCell ref="D11:E11"/>
    <mergeCell ref="H11:I11"/>
    <mergeCell ref="H13:I13"/>
    <mergeCell ref="H15:I15"/>
    <mergeCell ref="H21:I21"/>
    <mergeCell ref="H23:I23"/>
    <mergeCell ref="E23:F23"/>
    <mergeCell ref="C37:F39"/>
    <mergeCell ref="C48:E48"/>
  </mergeCells>
  <conditionalFormatting sqref="D13">
    <cfRule type="expression" dxfId="19" priority="8">
      <formula>AND(UsefulLife&lt;&gt;0,LeaseTerm&gt;UsefulLife)</formula>
    </cfRule>
  </conditionalFormatting>
  <conditionalFormatting sqref="C53">
    <cfRule type="expression" dxfId="18" priority="6">
      <formula>$AP$4="Limit"</formula>
    </cfRule>
  </conditionalFormatting>
  <conditionalFormatting sqref="M53">
    <cfRule type="expression" dxfId="17" priority="3">
      <formula>$AP$4="Lease"</formula>
    </cfRule>
  </conditionalFormatting>
  <conditionalFormatting sqref="M53">
    <cfRule type="expression" dxfId="16" priority="2">
      <formula>$AP$4="Limit"</formula>
    </cfRule>
  </conditionalFormatting>
  <conditionalFormatting sqref="H48">
    <cfRule type="cellIs" dxfId="15" priority="1" operator="greaterThan">
      <formula>0.1</formula>
    </cfRule>
  </conditionalFormatting>
  <dataValidations count="3">
    <dataValidation type="list" allowBlank="1" showInputMessage="1" showErrorMessage="1" sqref="H38">
      <formula1>"Yes,No"</formula1>
    </dataValidation>
    <dataValidation type="whole" operator="greaterThanOrEqual" allowBlank="1" showInputMessage="1" showErrorMessage="1" errorTitle="Useful Life" error="Useful Life must be equal to or greater than the Lease Term." sqref="D15">
      <formula1>D13</formula1>
    </dataValidation>
    <dataValidation type="date" operator="greaterThanOrEqual" allowBlank="1" showInputMessage="1" showErrorMessage="1" errorTitle="Invalid Date" error="Please enter a date equal to or greater than today." sqref="D11:E11">
      <formula1>TODAY()</formula1>
    </dataValidation>
  </dataValidations>
  <hyperlinks>
    <hyperlink ref="C5" location="'Guidance - Read Me First'!B89" display="Proposed Acquisition: "/>
    <hyperlink ref="C7" location="'Guidance - Read Me First'!B90" display="Prepared By: "/>
    <hyperlink ref="G7" location="'Guidance - Read Me First'!B91" display="Date: "/>
    <hyperlink ref="C11" location="'Guidance - Read Me First'!B92" display="Start/Buy Date: "/>
    <hyperlink ref="G11" location="'Guidance - Read Me First'!B97" display="Buy Price: "/>
    <hyperlink ref="C13" location="'Guidance - Read Me First'!B93" display="Lease Term (Years): "/>
    <hyperlink ref="C15" location="'Guidance - Read Me First'!B94" display="Asset Useful Life (Years): "/>
    <hyperlink ref="C17" location="'Guidance - Read Me First'!B96" display="Annual Discount Rate: "/>
    <hyperlink ref="G13" location="'Guidance - Read Me First'!B98" display="Trade-in/Discount: "/>
    <hyperlink ref="G15" location="'Guidance - Read Me First'!B99" display="Salvage/Residual Value: "/>
    <hyperlink ref="D23" location="'Guidance - Read Me First'!B100" display="Annual Maintenance &amp; Other Costs: "/>
    <hyperlink ref="D21" location="'Guidance - Read Me First'!B99" display="Annual Lease Payments: "/>
    <hyperlink ref="C37:F39" location="'Guidance - Read Me First'!B102" display="Do you have sufficient funds to buy the asset and meet the school's future cash flow requirements?"/>
    <hyperlink ref="C42" location="'Guidance - Read Me First'!B103" display="What is this year's Operations Grant? "/>
    <hyperlink ref="C48" location="'Guidance - Read Me First'!C46" display="What is your current Borrowing Liability? "/>
    <hyperlink ref="C51" location="'Guidance - Read Me First'!B107" display="Inputs Result"/>
    <hyperlink ref="C48:E48" location="'Guidance - Read Me First'!B106" display="Total expected annual borrowing and interest payments"/>
    <hyperlink ref="C44:E44" location="'Guidance - Read Me First'!B104" display="Annual Existing Borrowing Commitments"/>
    <hyperlink ref="C46:E46" location="'Guidance - Read Me First'!B105" display="New annual borrowing and interest payments"/>
    <hyperlink ref="C26" location="'Guidance - Read Me First'!B101" display="Annual Existing Borrowing Commitments"/>
    <hyperlink ref="O5:O6" location="'Guidance - Read Me First'!B108" display="Opportunity Cost (Interest Foregone)"/>
  </hyperlinks>
  <pageMargins left="0.70866141732283472" right="0.70866141732283472" top="0.74803149606299213" bottom="0.74803149606299213" header="0.31496062992125984" footer="0.31496062992125984"/>
  <pageSetup paperSize="8" scale="7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Button 8">
              <controlPr defaultSize="0" print="0" autoFill="0" autoPict="0" macro="[0]!ClearForm">
                <anchor moveWithCells="1">
                  <from>
                    <xdr:col>12</xdr:col>
                    <xdr:colOff>7620</xdr:colOff>
                    <xdr:row>0</xdr:row>
                    <xdr:rowOff>38100</xdr:rowOff>
                  </from>
                  <to>
                    <xdr:col>12</xdr:col>
                    <xdr:colOff>1127760</xdr:colOff>
                    <xdr:row>2</xdr:row>
                    <xdr:rowOff>60960</xdr:rowOff>
                  </to>
                </anchor>
              </controlPr>
            </control>
          </mc:Choice>
        </mc:AlternateContent>
        <mc:AlternateContent xmlns:mc="http://schemas.openxmlformats.org/markup-compatibility/2006">
          <mc:Choice Requires="x14">
            <control shapeId="2059" r:id="rId5" name="Option Button 11">
              <controlPr defaultSize="0" autoFill="0" autoLine="0" autoPict="0" macro="[0]!OptionButton11_Click">
                <anchor moveWithCells="1">
                  <from>
                    <xdr:col>13</xdr:col>
                    <xdr:colOff>655320</xdr:colOff>
                    <xdr:row>0</xdr:row>
                    <xdr:rowOff>83820</xdr:rowOff>
                  </from>
                  <to>
                    <xdr:col>14</xdr:col>
                    <xdr:colOff>601980</xdr:colOff>
                    <xdr:row>2</xdr:row>
                    <xdr:rowOff>7620</xdr:rowOff>
                  </to>
                </anchor>
              </controlPr>
            </control>
          </mc:Choice>
        </mc:AlternateContent>
        <mc:AlternateContent xmlns:mc="http://schemas.openxmlformats.org/markup-compatibility/2006">
          <mc:Choice Requires="x14">
            <control shapeId="2060" r:id="rId6" name="Option Button 12">
              <controlPr defaultSize="0" autoFill="0" autoLine="0" autoPict="0" macro="[0]!OptionButton12_Click">
                <anchor moveWithCells="1">
                  <from>
                    <xdr:col>14</xdr:col>
                    <xdr:colOff>899160</xdr:colOff>
                    <xdr:row>1</xdr:row>
                    <xdr:rowOff>7620</xdr:rowOff>
                  </from>
                  <to>
                    <xdr:col>15</xdr:col>
                    <xdr:colOff>617220</xdr:colOff>
                    <xdr:row>2</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P62"/>
  <sheetViews>
    <sheetView showGridLines="0" showRowColHeaders="0" zoomScaleNormal="100" workbookViewId="0">
      <selection activeCell="D5" sqref="D5:I5"/>
    </sheetView>
  </sheetViews>
  <sheetFormatPr defaultRowHeight="14.4" x14ac:dyDescent="0.3"/>
  <cols>
    <col min="1" max="1" width="3.5546875" customWidth="1"/>
    <col min="2" max="2" width="1.44140625" customWidth="1"/>
    <col min="3" max="3" width="23.6640625" bestFit="1" customWidth="1"/>
    <col min="10" max="10" width="1.44140625" customWidth="1"/>
    <col min="11" max="11" width="3.5546875" customWidth="1"/>
    <col min="12" max="12" width="1.44140625" customWidth="1"/>
    <col min="13" max="13" width="17" customWidth="1"/>
    <col min="14" max="14" width="17.109375" customWidth="1"/>
    <col min="15" max="15" width="20.44140625" customWidth="1"/>
    <col min="16" max="16" width="13.44140625" bestFit="1" customWidth="1"/>
    <col min="17" max="17" width="17.44140625" bestFit="1" customWidth="1"/>
    <col min="18" max="18" width="1.44140625" customWidth="1"/>
    <col min="19" max="19" width="3.5546875" customWidth="1"/>
    <col min="20" max="20" width="1.44140625" customWidth="1"/>
    <col min="21" max="21" width="17" customWidth="1"/>
    <col min="22" max="22" width="15.33203125" customWidth="1"/>
    <col min="23" max="23" width="18.5546875" customWidth="1"/>
    <col min="24" max="24" width="13.44140625" bestFit="1" customWidth="1"/>
    <col min="25" max="25" width="17.44140625" bestFit="1" customWidth="1"/>
    <col min="26" max="26" width="1.44140625" customWidth="1"/>
  </cols>
  <sheetData>
    <row r="1" spans="1:42" ht="7.5" customHeight="1" x14ac:dyDescent="0.3">
      <c r="A1" s="44"/>
      <c r="B1" s="44"/>
      <c r="C1" s="44"/>
      <c r="D1" s="44"/>
      <c r="E1" s="44"/>
      <c r="F1" s="44"/>
      <c r="G1" s="44"/>
      <c r="H1" s="44"/>
      <c r="I1" s="44"/>
      <c r="J1" s="44"/>
      <c r="K1" s="44"/>
      <c r="L1" s="44"/>
      <c r="M1" s="44"/>
      <c r="N1" s="44"/>
      <c r="O1" s="44"/>
      <c r="P1" s="44"/>
      <c r="Q1" s="44"/>
      <c r="R1" s="44"/>
      <c r="S1" s="44"/>
      <c r="T1" s="44"/>
      <c r="U1" s="44"/>
      <c r="V1" s="44"/>
      <c r="W1" s="44"/>
      <c r="X1" s="44"/>
      <c r="Y1" s="44"/>
      <c r="Z1" s="44"/>
      <c r="AO1" t="s">
        <v>30</v>
      </c>
      <c r="AP1" s="21">
        <f>Q21</f>
        <v>0</v>
      </c>
    </row>
    <row r="2" spans="1:42" x14ac:dyDescent="0.3">
      <c r="A2" s="44"/>
      <c r="B2" s="70"/>
      <c r="C2" s="71" t="s">
        <v>0</v>
      </c>
      <c r="D2" s="71"/>
      <c r="E2" s="71"/>
      <c r="F2" s="71"/>
      <c r="G2" s="71"/>
      <c r="H2" s="71"/>
      <c r="I2" s="71"/>
      <c r="J2" s="44"/>
      <c r="K2" s="44"/>
      <c r="L2" s="44"/>
      <c r="M2" s="44"/>
      <c r="N2" s="44"/>
      <c r="O2" s="44"/>
      <c r="P2" s="44"/>
      <c r="Q2" s="44"/>
      <c r="R2" s="44"/>
      <c r="S2" s="44"/>
      <c r="T2" s="44"/>
      <c r="U2" s="44"/>
      <c r="V2" s="44"/>
      <c r="W2" s="44"/>
      <c r="X2" s="44"/>
      <c r="Y2" s="44"/>
      <c r="Z2" s="44"/>
      <c r="AO2" t="s">
        <v>29</v>
      </c>
      <c r="AP2" s="21">
        <f>Y21</f>
        <v>0</v>
      </c>
    </row>
    <row r="3" spans="1:42" ht="7.5" customHeight="1" x14ac:dyDescent="0.3">
      <c r="A3" s="44"/>
      <c r="B3" s="72"/>
      <c r="C3" s="72"/>
      <c r="D3" s="72"/>
      <c r="E3" s="72"/>
      <c r="F3" s="72"/>
      <c r="G3" s="72"/>
      <c r="H3" s="72"/>
      <c r="I3" s="72"/>
      <c r="J3" s="44"/>
      <c r="K3" s="44"/>
      <c r="L3" s="44"/>
      <c r="M3" s="44"/>
      <c r="N3" s="44"/>
      <c r="O3" s="44"/>
      <c r="P3" s="44"/>
      <c r="Q3" s="44"/>
      <c r="R3" s="44"/>
      <c r="S3" s="44"/>
      <c r="T3" s="44"/>
      <c r="U3" s="44"/>
      <c r="V3" s="44"/>
      <c r="W3" s="44"/>
      <c r="X3" s="44"/>
      <c r="Y3" s="44"/>
      <c r="Z3" s="44"/>
      <c r="AP3" s="21"/>
    </row>
    <row r="4" spans="1:42" ht="15" customHeight="1" x14ac:dyDescent="0.3">
      <c r="A4" s="44"/>
      <c r="B4" s="73"/>
      <c r="C4" s="39"/>
      <c r="D4" s="39"/>
      <c r="E4" s="39"/>
      <c r="F4" s="39"/>
      <c r="G4" s="39"/>
      <c r="H4" s="39"/>
      <c r="I4" s="39"/>
      <c r="J4" s="74"/>
      <c r="K4" s="44"/>
      <c r="L4" s="73"/>
      <c r="M4" s="75" t="s">
        <v>80</v>
      </c>
      <c r="N4" s="75"/>
      <c r="O4" s="75"/>
      <c r="P4" s="75"/>
      <c r="Q4" s="75"/>
      <c r="R4" s="74"/>
      <c r="S4" s="44"/>
      <c r="T4" s="73"/>
      <c r="U4" s="76" t="s">
        <v>10</v>
      </c>
      <c r="V4" s="76"/>
      <c r="W4" s="76"/>
      <c r="X4" s="76"/>
      <c r="Y4" s="76"/>
      <c r="Z4" s="74"/>
      <c r="AP4" s="21"/>
    </row>
    <row r="5" spans="1:42" ht="15" customHeight="1" x14ac:dyDescent="0.3">
      <c r="A5" s="44"/>
      <c r="B5" s="77"/>
      <c r="C5" s="78" t="s">
        <v>1</v>
      </c>
      <c r="D5" s="243"/>
      <c r="E5" s="244"/>
      <c r="F5" s="244"/>
      <c r="G5" s="244"/>
      <c r="H5" s="244"/>
      <c r="I5" s="245"/>
      <c r="J5" s="79"/>
      <c r="K5" s="44"/>
      <c r="L5" s="77"/>
      <c r="M5" s="242" t="s">
        <v>15</v>
      </c>
      <c r="N5" s="242" t="s">
        <v>16</v>
      </c>
      <c r="O5" s="262" t="s">
        <v>17</v>
      </c>
      <c r="P5" s="80" t="s">
        <v>18</v>
      </c>
      <c r="Q5" s="80"/>
      <c r="R5" s="79"/>
      <c r="S5" s="44"/>
      <c r="T5" s="77"/>
      <c r="U5" s="242" t="s">
        <v>15</v>
      </c>
      <c r="V5" s="242" t="s">
        <v>12</v>
      </c>
      <c r="W5" s="242" t="s">
        <v>16</v>
      </c>
      <c r="X5" s="80" t="s">
        <v>18</v>
      </c>
      <c r="Y5" s="80"/>
      <c r="Z5" s="79"/>
    </row>
    <row r="6" spans="1:42" ht="15" customHeight="1" x14ac:dyDescent="0.3">
      <c r="A6" s="44"/>
      <c r="B6" s="77"/>
      <c r="C6" s="40"/>
      <c r="D6" s="41"/>
      <c r="E6" s="41"/>
      <c r="F6" s="40"/>
      <c r="G6" s="41"/>
      <c r="H6" s="41"/>
      <c r="I6" s="41"/>
      <c r="J6" s="79"/>
      <c r="K6" s="44"/>
      <c r="L6" s="77"/>
      <c r="M6" s="242"/>
      <c r="N6" s="242"/>
      <c r="O6" s="262"/>
      <c r="P6" s="81" t="s">
        <v>19</v>
      </c>
      <c r="Q6" s="81" t="s">
        <v>20</v>
      </c>
      <c r="R6" s="79"/>
      <c r="S6" s="44"/>
      <c r="T6" s="77"/>
      <c r="U6" s="242"/>
      <c r="V6" s="242"/>
      <c r="W6" s="242"/>
      <c r="X6" s="81" t="s">
        <v>19</v>
      </c>
      <c r="Y6" s="81" t="s">
        <v>20</v>
      </c>
      <c r="Z6" s="79"/>
      <c r="AP6" t="str">
        <f>IF(AND(H40="No",AP7&gt;0.1),"Limit",IF(AND(H40="Yes",Q21&lt;Y21),"buy","lease"))</f>
        <v>lease</v>
      </c>
    </row>
    <row r="7" spans="1:42" ht="15" customHeight="1" x14ac:dyDescent="0.3">
      <c r="A7" s="44"/>
      <c r="B7" s="77"/>
      <c r="C7" s="78" t="s">
        <v>2</v>
      </c>
      <c r="D7" s="243"/>
      <c r="E7" s="244"/>
      <c r="F7" s="245"/>
      <c r="G7" s="78" t="s">
        <v>3</v>
      </c>
      <c r="H7" s="218"/>
      <c r="I7" s="219"/>
      <c r="J7" s="79"/>
      <c r="K7" s="44"/>
      <c r="L7" s="82">
        <v>1</v>
      </c>
      <c r="M7" s="83" t="s">
        <v>31</v>
      </c>
      <c r="N7" s="84" t="s">
        <v>31</v>
      </c>
      <c r="O7" s="85" t="s">
        <v>31</v>
      </c>
      <c r="P7" s="85" t="s">
        <v>31</v>
      </c>
      <c r="Q7" s="85" t="s">
        <v>31</v>
      </c>
      <c r="R7" s="79"/>
      <c r="S7" s="44"/>
      <c r="T7" s="77"/>
      <c r="U7" s="83" t="s">
        <v>31</v>
      </c>
      <c r="V7" s="86" t="s">
        <v>31</v>
      </c>
      <c r="W7" s="87" t="s">
        <v>31</v>
      </c>
      <c r="X7" s="85" t="s">
        <v>31</v>
      </c>
      <c r="Y7" s="85" t="s">
        <v>31</v>
      </c>
      <c r="Z7" s="79"/>
      <c r="AP7">
        <f>IFERROR((F39)/F33,0)</f>
        <v>0</v>
      </c>
    </row>
    <row r="8" spans="1:42" ht="15" customHeight="1" thickBot="1" x14ac:dyDescent="0.35">
      <c r="A8" s="44"/>
      <c r="B8" s="88"/>
      <c r="C8" s="42"/>
      <c r="D8" s="43"/>
      <c r="E8" s="43"/>
      <c r="F8" s="43"/>
      <c r="G8" s="43"/>
      <c r="H8" s="43"/>
      <c r="I8" s="43"/>
      <c r="J8" s="89"/>
      <c r="K8" s="44"/>
      <c r="L8" s="82">
        <v>2</v>
      </c>
      <c r="M8" s="83" t="s">
        <v>31</v>
      </c>
      <c r="N8" s="84" t="s">
        <v>31</v>
      </c>
      <c r="O8" s="85" t="s">
        <v>31</v>
      </c>
      <c r="P8" s="85" t="s">
        <v>31</v>
      </c>
      <c r="Q8" s="85" t="s">
        <v>31</v>
      </c>
      <c r="R8" s="79" t="s">
        <v>31</v>
      </c>
      <c r="S8" s="44"/>
      <c r="T8" s="77"/>
      <c r="U8" s="83" t="s">
        <v>31</v>
      </c>
      <c r="V8" s="86" t="s">
        <v>31</v>
      </c>
      <c r="W8" s="87" t="s">
        <v>31</v>
      </c>
      <c r="X8" s="85" t="s">
        <v>31</v>
      </c>
      <c r="Y8" s="85" t="s">
        <v>31</v>
      </c>
      <c r="Z8" s="79" t="s">
        <v>31</v>
      </c>
    </row>
    <row r="9" spans="1:42" ht="15" customHeight="1" x14ac:dyDescent="0.3">
      <c r="A9" s="44"/>
      <c r="B9" s="44"/>
      <c r="C9" s="44"/>
      <c r="D9" s="44"/>
      <c r="E9" s="44"/>
      <c r="F9" s="44"/>
      <c r="G9" s="44"/>
      <c r="H9" s="44"/>
      <c r="I9" s="44"/>
      <c r="J9" s="44"/>
      <c r="K9" s="44"/>
      <c r="L9" s="82">
        <v>3</v>
      </c>
      <c r="M9" s="83" t="s">
        <v>31</v>
      </c>
      <c r="N9" s="84" t="s">
        <v>31</v>
      </c>
      <c r="O9" s="85" t="s">
        <v>31</v>
      </c>
      <c r="P9" s="85" t="s">
        <v>31</v>
      </c>
      <c r="Q9" s="85" t="s">
        <v>31</v>
      </c>
      <c r="R9" s="79" t="s">
        <v>31</v>
      </c>
      <c r="S9" s="44"/>
      <c r="T9" s="77"/>
      <c r="U9" s="83" t="s">
        <v>31</v>
      </c>
      <c r="V9" s="86" t="s">
        <v>31</v>
      </c>
      <c r="W9" s="87" t="s">
        <v>31</v>
      </c>
      <c r="X9" s="85" t="s">
        <v>31</v>
      </c>
      <c r="Y9" s="85" t="s">
        <v>31</v>
      </c>
      <c r="Z9" s="79" t="s">
        <v>31</v>
      </c>
    </row>
    <row r="10" spans="1:42" ht="15" customHeight="1" x14ac:dyDescent="0.3">
      <c r="A10" s="44"/>
      <c r="B10" s="73"/>
      <c r="C10" s="39"/>
      <c r="D10" s="39"/>
      <c r="E10" s="39"/>
      <c r="F10" s="39"/>
      <c r="G10" s="39"/>
      <c r="H10" s="39"/>
      <c r="I10" s="39"/>
      <c r="J10" s="74"/>
      <c r="K10" s="44"/>
      <c r="L10" s="82">
        <v>4</v>
      </c>
      <c r="M10" s="83" t="s">
        <v>31</v>
      </c>
      <c r="N10" s="84" t="s">
        <v>31</v>
      </c>
      <c r="O10" s="85" t="s">
        <v>31</v>
      </c>
      <c r="P10" s="85" t="s">
        <v>31</v>
      </c>
      <c r="Q10" s="85" t="s">
        <v>31</v>
      </c>
      <c r="R10" s="79" t="s">
        <v>31</v>
      </c>
      <c r="S10" s="44"/>
      <c r="T10" s="77"/>
      <c r="U10" s="83" t="s">
        <v>31</v>
      </c>
      <c r="V10" s="86" t="s">
        <v>31</v>
      </c>
      <c r="W10" s="87" t="s">
        <v>31</v>
      </c>
      <c r="X10" s="85" t="s">
        <v>31</v>
      </c>
      <c r="Y10" s="85" t="s">
        <v>31</v>
      </c>
      <c r="Z10" s="79" t="s">
        <v>31</v>
      </c>
    </row>
    <row r="11" spans="1:42" ht="15" customHeight="1" x14ac:dyDescent="0.3">
      <c r="A11" s="44"/>
      <c r="B11" s="77"/>
      <c r="C11" s="78" t="s">
        <v>39</v>
      </c>
      <c r="D11" s="246"/>
      <c r="E11" s="247"/>
      <c r="F11" s="41"/>
      <c r="G11" s="78" t="s">
        <v>38</v>
      </c>
      <c r="H11" s="248"/>
      <c r="I11" s="249"/>
      <c r="J11" s="79"/>
      <c r="K11" s="44"/>
      <c r="L11" s="82">
        <v>5</v>
      </c>
      <c r="M11" s="83" t="s">
        <v>31</v>
      </c>
      <c r="N11" s="90" t="s">
        <v>31</v>
      </c>
      <c r="O11" s="85" t="s">
        <v>31</v>
      </c>
      <c r="P11" s="85" t="s">
        <v>31</v>
      </c>
      <c r="Q11" s="85" t="s">
        <v>31</v>
      </c>
      <c r="R11" s="79" t="s">
        <v>31</v>
      </c>
      <c r="S11" s="44"/>
      <c r="T11" s="77"/>
      <c r="U11" s="83" t="s">
        <v>31</v>
      </c>
      <c r="V11" s="91" t="s">
        <v>31</v>
      </c>
      <c r="W11" s="92" t="s">
        <v>31</v>
      </c>
      <c r="X11" s="85" t="s">
        <v>31</v>
      </c>
      <c r="Y11" s="85" t="s">
        <v>31</v>
      </c>
      <c r="Z11" s="79" t="s">
        <v>31</v>
      </c>
    </row>
    <row r="12" spans="1:42" ht="15" customHeight="1" x14ac:dyDescent="0.3">
      <c r="A12" s="44"/>
      <c r="B12" s="77"/>
      <c r="C12" s="41"/>
      <c r="D12" s="41"/>
      <c r="E12" s="41"/>
      <c r="F12" s="41"/>
      <c r="G12" s="40"/>
      <c r="H12" s="41"/>
      <c r="I12" s="41"/>
      <c r="J12" s="79"/>
      <c r="K12" s="44"/>
      <c r="L12" s="82">
        <v>6</v>
      </c>
      <c r="M12" s="83" t="s">
        <v>31</v>
      </c>
      <c r="N12" s="90" t="s">
        <v>31</v>
      </c>
      <c r="O12" s="85" t="s">
        <v>31</v>
      </c>
      <c r="P12" s="85" t="s">
        <v>31</v>
      </c>
      <c r="Q12" s="85" t="s">
        <v>31</v>
      </c>
      <c r="R12" s="79" t="s">
        <v>31</v>
      </c>
      <c r="S12" s="44"/>
      <c r="T12" s="77"/>
      <c r="U12" s="83" t="s">
        <v>31</v>
      </c>
      <c r="V12" s="91" t="s">
        <v>31</v>
      </c>
      <c r="W12" s="92" t="s">
        <v>31</v>
      </c>
      <c r="X12" s="85" t="s">
        <v>31</v>
      </c>
      <c r="Y12" s="85" t="s">
        <v>31</v>
      </c>
      <c r="Z12" s="79" t="s">
        <v>31</v>
      </c>
    </row>
    <row r="13" spans="1:42" ht="15" customHeight="1" x14ac:dyDescent="0.3">
      <c r="A13" s="44"/>
      <c r="B13" s="77"/>
      <c r="C13" s="78" t="s">
        <v>4</v>
      </c>
      <c r="D13" s="111"/>
      <c r="E13" s="41"/>
      <c r="F13" s="41"/>
      <c r="G13" s="78" t="s">
        <v>7</v>
      </c>
      <c r="H13" s="248"/>
      <c r="I13" s="249"/>
      <c r="J13" s="79"/>
      <c r="K13" s="44"/>
      <c r="L13" s="82">
        <v>7</v>
      </c>
      <c r="M13" s="83" t="s">
        <v>31</v>
      </c>
      <c r="N13" s="90" t="s">
        <v>31</v>
      </c>
      <c r="O13" s="85" t="s">
        <v>31</v>
      </c>
      <c r="P13" s="85" t="s">
        <v>31</v>
      </c>
      <c r="Q13" s="85" t="s">
        <v>31</v>
      </c>
      <c r="R13" s="79" t="s">
        <v>31</v>
      </c>
      <c r="S13" s="44"/>
      <c r="T13" s="77"/>
      <c r="U13" s="83" t="s">
        <v>31</v>
      </c>
      <c r="V13" s="91" t="s">
        <v>31</v>
      </c>
      <c r="W13" s="92" t="s">
        <v>31</v>
      </c>
      <c r="X13" s="85" t="s">
        <v>31</v>
      </c>
      <c r="Y13" s="85" t="s">
        <v>31</v>
      </c>
      <c r="Z13" s="79" t="s">
        <v>31</v>
      </c>
    </row>
    <row r="14" spans="1:42" ht="15" customHeight="1" x14ac:dyDescent="0.3">
      <c r="A14" s="44"/>
      <c r="B14" s="77"/>
      <c r="C14" s="93" t="s">
        <v>31</v>
      </c>
      <c r="D14" s="41"/>
      <c r="E14" s="41"/>
      <c r="F14" s="41"/>
      <c r="G14" s="40"/>
      <c r="H14" s="41"/>
      <c r="I14" s="41"/>
      <c r="J14" s="79"/>
      <c r="K14" s="44"/>
      <c r="L14" s="82">
        <v>8</v>
      </c>
      <c r="M14" s="83" t="s">
        <v>31</v>
      </c>
      <c r="N14" s="90" t="s">
        <v>31</v>
      </c>
      <c r="O14" s="85" t="s">
        <v>31</v>
      </c>
      <c r="P14" s="85" t="s">
        <v>31</v>
      </c>
      <c r="Q14" s="85" t="s">
        <v>31</v>
      </c>
      <c r="R14" s="79" t="s">
        <v>31</v>
      </c>
      <c r="S14" s="44"/>
      <c r="T14" s="77"/>
      <c r="U14" s="83" t="s">
        <v>31</v>
      </c>
      <c r="V14" s="91" t="s">
        <v>31</v>
      </c>
      <c r="W14" s="92" t="s">
        <v>31</v>
      </c>
      <c r="X14" s="85" t="s">
        <v>31</v>
      </c>
      <c r="Y14" s="85" t="s">
        <v>31</v>
      </c>
      <c r="Z14" s="79" t="s">
        <v>31</v>
      </c>
    </row>
    <row r="15" spans="1:42" ht="15" customHeight="1" x14ac:dyDescent="0.3">
      <c r="A15" s="44"/>
      <c r="B15" s="77"/>
      <c r="C15" s="78" t="s">
        <v>5</v>
      </c>
      <c r="D15" s="111"/>
      <c r="E15" s="41"/>
      <c r="F15" s="41"/>
      <c r="G15" s="78" t="s">
        <v>8</v>
      </c>
      <c r="H15" s="248"/>
      <c r="I15" s="249"/>
      <c r="J15" s="79"/>
      <c r="K15" s="44"/>
      <c r="L15" s="82">
        <v>9</v>
      </c>
      <c r="M15" s="83" t="s">
        <v>31</v>
      </c>
      <c r="N15" s="90" t="s">
        <v>31</v>
      </c>
      <c r="O15" s="85" t="s">
        <v>31</v>
      </c>
      <c r="P15" s="85" t="s">
        <v>31</v>
      </c>
      <c r="Q15" s="85" t="s">
        <v>31</v>
      </c>
      <c r="R15" s="79" t="s">
        <v>31</v>
      </c>
      <c r="S15" s="44"/>
      <c r="T15" s="77"/>
      <c r="U15" s="83" t="s">
        <v>31</v>
      </c>
      <c r="V15" s="91" t="s">
        <v>31</v>
      </c>
      <c r="W15" s="92" t="s">
        <v>31</v>
      </c>
      <c r="X15" s="85" t="s">
        <v>31</v>
      </c>
      <c r="Y15" s="85" t="s">
        <v>31</v>
      </c>
      <c r="Z15" s="79" t="s">
        <v>31</v>
      </c>
    </row>
    <row r="16" spans="1:42" ht="15" customHeight="1" thickBot="1" x14ac:dyDescent="0.35">
      <c r="A16" s="44"/>
      <c r="B16" s="77"/>
      <c r="C16" s="93"/>
      <c r="D16" s="41"/>
      <c r="E16" s="41"/>
      <c r="F16" s="41"/>
      <c r="G16" s="41"/>
      <c r="H16" s="41"/>
      <c r="I16" s="41"/>
      <c r="J16" s="79"/>
      <c r="K16" s="44"/>
      <c r="L16" s="82">
        <v>10</v>
      </c>
      <c r="M16" s="83" t="s">
        <v>31</v>
      </c>
      <c r="N16" s="90" t="s">
        <v>31</v>
      </c>
      <c r="O16" s="85" t="s">
        <v>31</v>
      </c>
      <c r="P16" s="171" t="s">
        <v>31</v>
      </c>
      <c r="Q16" s="97" t="s">
        <v>31</v>
      </c>
      <c r="R16" s="79" t="s">
        <v>31</v>
      </c>
      <c r="S16" s="44"/>
      <c r="T16" s="77"/>
      <c r="U16" s="83" t="s">
        <v>31</v>
      </c>
      <c r="V16" s="91" t="s">
        <v>31</v>
      </c>
      <c r="W16" s="172" t="s">
        <v>31</v>
      </c>
      <c r="X16" s="171" t="s">
        <v>31</v>
      </c>
      <c r="Y16" s="97" t="s">
        <v>31</v>
      </c>
      <c r="Z16" s="79" t="s">
        <v>31</v>
      </c>
    </row>
    <row r="17" spans="1:26" ht="15" customHeight="1" thickTop="1" x14ac:dyDescent="0.3">
      <c r="A17" s="44"/>
      <c r="B17" s="77"/>
      <c r="C17" s="78" t="s">
        <v>6</v>
      </c>
      <c r="D17" s="109"/>
      <c r="E17" s="41"/>
      <c r="F17" s="45"/>
      <c r="G17" s="45"/>
      <c r="H17" s="45"/>
      <c r="I17" s="112" t="s">
        <v>9</v>
      </c>
      <c r="J17" s="79"/>
      <c r="K17" s="44"/>
      <c r="L17" s="82"/>
      <c r="M17" s="41"/>
      <c r="N17" s="41"/>
      <c r="O17" s="173" t="s">
        <v>25</v>
      </c>
      <c r="P17" s="174"/>
      <c r="Q17" s="175">
        <v>0</v>
      </c>
      <c r="R17" s="79"/>
      <c r="S17" s="44"/>
      <c r="T17" s="77"/>
      <c r="U17" s="41"/>
      <c r="V17" s="41"/>
      <c r="W17" s="173" t="s">
        <v>27</v>
      </c>
      <c r="X17" s="175">
        <v>0</v>
      </c>
      <c r="Y17" s="176">
        <v>0</v>
      </c>
      <c r="Z17" s="79"/>
    </row>
    <row r="18" spans="1:26" ht="15" customHeight="1" thickBot="1" x14ac:dyDescent="0.35">
      <c r="A18" s="44"/>
      <c r="B18" s="88"/>
      <c r="C18" s="46"/>
      <c r="D18" s="46"/>
      <c r="E18" s="46"/>
      <c r="F18" s="46"/>
      <c r="G18" s="46"/>
      <c r="H18" s="46"/>
      <c r="I18" s="46"/>
      <c r="J18" s="89"/>
      <c r="K18" s="44"/>
      <c r="L18" s="82"/>
      <c r="M18" s="41"/>
      <c r="N18" s="41"/>
      <c r="O18" s="95" t="s">
        <v>24</v>
      </c>
      <c r="P18" s="85">
        <v>0</v>
      </c>
      <c r="Q18" s="97">
        <v>0</v>
      </c>
      <c r="R18" s="79"/>
      <c r="S18" s="44"/>
      <c r="T18" s="77"/>
      <c r="U18" s="41"/>
      <c r="V18" s="41"/>
      <c r="W18" s="95"/>
      <c r="X18" s="85"/>
      <c r="Y18" s="97"/>
      <c r="Z18" s="79"/>
    </row>
    <row r="19" spans="1:26" ht="15" customHeight="1" thickBot="1" x14ac:dyDescent="0.35">
      <c r="A19" s="44"/>
      <c r="B19" s="44"/>
      <c r="C19" s="44"/>
      <c r="D19" s="44"/>
      <c r="E19" s="44"/>
      <c r="F19" s="44"/>
      <c r="G19" s="44"/>
      <c r="H19" s="44"/>
      <c r="I19" s="44"/>
      <c r="J19" s="44"/>
      <c r="K19" s="44"/>
      <c r="L19" s="82"/>
      <c r="M19" s="41"/>
      <c r="N19" s="41"/>
      <c r="O19" s="95" t="s">
        <v>26</v>
      </c>
      <c r="P19" s="98">
        <v>0</v>
      </c>
      <c r="Q19" s="99">
        <v>0</v>
      </c>
      <c r="R19" s="100"/>
      <c r="S19" s="44"/>
      <c r="T19" s="77"/>
      <c r="U19" s="41"/>
      <c r="V19" s="41"/>
      <c r="W19" s="95" t="s">
        <v>28</v>
      </c>
      <c r="X19" s="98">
        <v>0</v>
      </c>
      <c r="Y19" s="99">
        <v>0</v>
      </c>
      <c r="Z19" s="79"/>
    </row>
    <row r="20" spans="1:26" ht="15" customHeight="1" thickBot="1" x14ac:dyDescent="0.35">
      <c r="A20" s="44"/>
      <c r="B20" s="73"/>
      <c r="C20" s="39"/>
      <c r="D20" s="39"/>
      <c r="E20" s="47" t="s">
        <v>11</v>
      </c>
      <c r="F20" s="48"/>
      <c r="G20" s="39"/>
      <c r="H20" s="47" t="s">
        <v>10</v>
      </c>
      <c r="I20" s="48"/>
      <c r="J20" s="74"/>
      <c r="K20" s="44"/>
      <c r="L20" s="88"/>
      <c r="M20" s="46"/>
      <c r="N20" s="46"/>
      <c r="O20" s="46"/>
      <c r="P20" s="46"/>
      <c r="Q20" s="46"/>
      <c r="R20" s="89"/>
      <c r="S20" s="44"/>
      <c r="T20" s="88"/>
      <c r="U20" s="46"/>
      <c r="V20" s="46"/>
      <c r="W20" s="46"/>
      <c r="X20" s="46"/>
      <c r="Y20" s="46"/>
      <c r="Z20" s="89"/>
    </row>
    <row r="21" spans="1:26" ht="15" customHeight="1" x14ac:dyDescent="0.3">
      <c r="A21" s="44"/>
      <c r="B21" s="77"/>
      <c r="C21" s="41"/>
      <c r="D21" s="78" t="s">
        <v>14</v>
      </c>
      <c r="E21" s="41"/>
      <c r="F21" s="41"/>
      <c r="G21" s="41"/>
      <c r="H21" s="248"/>
      <c r="I21" s="249"/>
      <c r="J21" s="79"/>
      <c r="K21" s="44"/>
      <c r="L21" s="44"/>
      <c r="M21" s="44"/>
      <c r="N21" s="44"/>
      <c r="O21" s="44"/>
      <c r="P21" s="44"/>
      <c r="Q21" s="44"/>
      <c r="R21" s="44"/>
      <c r="S21" s="44"/>
      <c r="T21" s="44"/>
      <c r="U21" s="44"/>
      <c r="V21" s="44"/>
      <c r="W21" s="44"/>
      <c r="X21" s="44"/>
      <c r="Y21" s="44"/>
      <c r="Z21" s="44"/>
    </row>
    <row r="22" spans="1:26" ht="15" customHeight="1" x14ac:dyDescent="0.3">
      <c r="A22" s="44"/>
      <c r="B22" s="77"/>
      <c r="C22" s="41"/>
      <c r="D22" s="41"/>
      <c r="E22" s="41"/>
      <c r="F22" s="41"/>
      <c r="G22" s="41"/>
      <c r="H22" s="41"/>
      <c r="I22" s="41"/>
      <c r="J22" s="79"/>
      <c r="K22" s="44"/>
      <c r="L22" s="44"/>
      <c r="M22" s="44"/>
      <c r="N22" s="44"/>
      <c r="O22" s="44"/>
      <c r="P22" s="101"/>
      <c r="Q22" s="101"/>
      <c r="R22" s="44"/>
      <c r="S22" s="44"/>
      <c r="T22" s="44"/>
      <c r="U22" s="120"/>
      <c r="V22" s="120"/>
      <c r="W22" s="120"/>
      <c r="X22" s="120"/>
      <c r="Y22" s="117"/>
      <c r="Z22" s="44"/>
    </row>
    <row r="23" spans="1:26" ht="15" customHeight="1" x14ac:dyDescent="0.3">
      <c r="A23" s="44"/>
      <c r="B23" s="77"/>
      <c r="C23" s="41"/>
      <c r="D23" s="78" t="s">
        <v>13</v>
      </c>
      <c r="E23" s="248"/>
      <c r="F23" s="249"/>
      <c r="G23" s="41"/>
      <c r="H23" s="248"/>
      <c r="I23" s="249"/>
      <c r="J23" s="79"/>
      <c r="K23" s="44"/>
      <c r="L23" s="44"/>
      <c r="M23" s="44"/>
      <c r="N23" s="44"/>
      <c r="O23" s="44"/>
      <c r="P23" s="101"/>
      <c r="Q23" s="101"/>
      <c r="R23" s="44"/>
      <c r="S23" s="44"/>
      <c r="T23" s="44"/>
      <c r="U23" s="120"/>
      <c r="V23" s="120"/>
      <c r="W23" s="120"/>
      <c r="X23" s="120"/>
      <c r="Y23" s="44"/>
      <c r="Z23" s="44"/>
    </row>
    <row r="24" spans="1:26" ht="15" customHeight="1" thickBot="1" x14ac:dyDescent="0.35">
      <c r="A24" s="44"/>
      <c r="B24" s="88"/>
      <c r="C24" s="46"/>
      <c r="D24" s="46"/>
      <c r="E24" s="46"/>
      <c r="F24" s="46"/>
      <c r="G24" s="46"/>
      <c r="H24" s="46"/>
      <c r="I24" s="46"/>
      <c r="J24" s="89"/>
      <c r="K24" s="44"/>
      <c r="L24" s="44"/>
      <c r="M24" s="44"/>
      <c r="N24" s="44"/>
      <c r="O24" s="44"/>
      <c r="P24" s="101"/>
      <c r="Q24" s="101"/>
      <c r="R24" s="44"/>
      <c r="S24" s="44"/>
      <c r="T24" s="44"/>
      <c r="U24" s="120"/>
      <c r="V24" s="120"/>
      <c r="W24" s="120"/>
      <c r="X24" s="120"/>
      <c r="Y24" s="44"/>
      <c r="Z24" s="44"/>
    </row>
    <row r="25" spans="1:26" ht="7.5" customHeight="1" x14ac:dyDescent="0.3">
      <c r="A25" s="44"/>
      <c r="B25" s="44"/>
      <c r="C25" s="44"/>
      <c r="D25" s="44"/>
      <c r="E25" s="44"/>
      <c r="F25" s="44"/>
      <c r="G25" s="44"/>
      <c r="H25" s="44"/>
      <c r="I25" s="44"/>
      <c r="J25" s="44"/>
      <c r="K25" s="44"/>
      <c r="L25" s="44"/>
      <c r="M25" s="44"/>
      <c r="N25" s="44"/>
      <c r="O25" s="44"/>
      <c r="P25" s="44"/>
      <c r="Q25" s="44"/>
      <c r="R25" s="44"/>
      <c r="S25" s="44"/>
      <c r="T25" s="44"/>
      <c r="U25" s="120"/>
      <c r="V25" s="120"/>
      <c r="W25" s="120"/>
      <c r="X25" s="120"/>
      <c r="Y25" s="44"/>
      <c r="Z25" s="44"/>
    </row>
    <row r="26" spans="1:26" x14ac:dyDescent="0.3">
      <c r="A26" s="44"/>
      <c r="B26" s="73"/>
      <c r="C26" s="177" t="s">
        <v>73</v>
      </c>
      <c r="D26" s="47"/>
      <c r="E26" s="47"/>
      <c r="F26" s="47"/>
      <c r="G26" s="47"/>
      <c r="H26" s="122"/>
      <c r="I26" s="122"/>
      <c r="J26" s="74"/>
      <c r="K26" s="44"/>
      <c r="L26" s="44"/>
      <c r="M26" s="44"/>
      <c r="N26" s="44"/>
      <c r="O26" s="44"/>
      <c r="P26" s="44"/>
      <c r="Q26" s="44"/>
      <c r="R26" s="44"/>
      <c r="S26" s="44"/>
      <c r="T26" s="44"/>
      <c r="U26" s="120"/>
      <c r="V26" s="120"/>
      <c r="W26" s="120"/>
      <c r="X26" s="120"/>
      <c r="Y26" s="44"/>
      <c r="Z26" s="44"/>
    </row>
    <row r="27" spans="1:26" ht="30" customHeight="1" x14ac:dyDescent="0.3">
      <c r="A27" s="44"/>
      <c r="B27" s="77"/>
      <c r="C27" s="250" t="s">
        <v>65</v>
      </c>
      <c r="D27" s="250"/>
      <c r="E27" s="250"/>
      <c r="F27" s="242" t="s">
        <v>68</v>
      </c>
      <c r="G27" s="242"/>
      <c r="H27" s="41"/>
      <c r="I27" s="41"/>
      <c r="J27" s="79"/>
      <c r="K27" s="44"/>
      <c r="L27" s="44"/>
      <c r="M27" s="44"/>
      <c r="N27" s="101"/>
      <c r="O27" s="44"/>
      <c r="P27" s="44"/>
      <c r="Q27" s="44"/>
      <c r="R27" s="44"/>
      <c r="S27" s="44"/>
      <c r="T27" s="44"/>
      <c r="U27" s="120"/>
      <c r="V27" s="120"/>
      <c r="W27" s="120"/>
      <c r="X27" s="120"/>
      <c r="Y27" s="101"/>
      <c r="Z27" s="44"/>
    </row>
    <row r="28" spans="1:26" ht="15" customHeight="1" x14ac:dyDescent="0.3">
      <c r="A28" s="44"/>
      <c r="B28" s="77"/>
      <c r="C28" s="257"/>
      <c r="D28" s="258"/>
      <c r="E28" s="259"/>
      <c r="F28" s="260"/>
      <c r="G28" s="261"/>
      <c r="H28" s="41"/>
      <c r="I28" s="41"/>
      <c r="J28" s="79"/>
      <c r="K28" s="44"/>
      <c r="L28" s="44"/>
      <c r="M28" s="44"/>
      <c r="N28" s="44"/>
      <c r="O28" s="44"/>
      <c r="P28" s="44"/>
      <c r="Q28" s="44"/>
      <c r="R28" s="44"/>
      <c r="S28" s="44"/>
      <c r="T28" s="44"/>
      <c r="U28" s="120"/>
      <c r="V28" s="120"/>
      <c r="W28" s="120"/>
      <c r="X28" s="120"/>
      <c r="Y28" s="44"/>
      <c r="Z28" s="44"/>
    </row>
    <row r="29" spans="1:26" ht="15" customHeight="1" x14ac:dyDescent="0.3">
      <c r="A29" s="44"/>
      <c r="B29" s="77"/>
      <c r="C29" s="254"/>
      <c r="D29" s="255"/>
      <c r="E29" s="256"/>
      <c r="F29" s="248"/>
      <c r="G29" s="249"/>
      <c r="H29" s="41"/>
      <c r="I29" s="41"/>
      <c r="J29" s="79"/>
      <c r="K29" s="44"/>
      <c r="L29" s="44"/>
      <c r="M29" s="44"/>
      <c r="N29" s="44"/>
      <c r="O29" s="44"/>
      <c r="P29" s="44"/>
      <c r="Q29" s="44"/>
      <c r="R29" s="44"/>
      <c r="S29" s="44"/>
      <c r="T29" s="44"/>
      <c r="U29" s="120"/>
      <c r="V29" s="120"/>
      <c r="W29" s="120"/>
      <c r="X29" s="120"/>
      <c r="Y29" s="44"/>
      <c r="Z29" s="44"/>
    </row>
    <row r="30" spans="1:26" ht="15" customHeight="1" x14ac:dyDescent="0.3">
      <c r="A30" s="44"/>
      <c r="B30" s="77"/>
      <c r="C30" s="254"/>
      <c r="D30" s="255"/>
      <c r="E30" s="256"/>
      <c r="F30" s="248"/>
      <c r="G30" s="249"/>
      <c r="H30" s="41"/>
      <c r="I30" s="41"/>
      <c r="J30" s="79"/>
      <c r="K30" s="44"/>
      <c r="L30" s="44"/>
      <c r="M30" s="44"/>
      <c r="N30" s="44"/>
      <c r="O30" s="44"/>
      <c r="P30" s="44"/>
      <c r="Q30" s="44"/>
      <c r="R30" s="44"/>
      <c r="S30" s="44"/>
      <c r="T30" s="44"/>
      <c r="U30" s="120"/>
      <c r="V30" s="120"/>
      <c r="W30" s="120"/>
      <c r="X30" s="120"/>
      <c r="Y30" s="44"/>
      <c r="Z30" s="44"/>
    </row>
    <row r="31" spans="1:26" ht="15" customHeight="1" x14ac:dyDescent="0.3">
      <c r="A31" s="44"/>
      <c r="B31" s="77"/>
      <c r="C31" s="254"/>
      <c r="D31" s="255"/>
      <c r="E31" s="256"/>
      <c r="F31" s="248"/>
      <c r="G31" s="249"/>
      <c r="H31" s="41"/>
      <c r="I31" s="41"/>
      <c r="J31" s="79"/>
      <c r="K31" s="44"/>
      <c r="L31" s="44"/>
      <c r="M31" s="44"/>
      <c r="N31" s="44"/>
      <c r="O31" s="44"/>
      <c r="P31" s="44"/>
      <c r="Q31" s="44"/>
      <c r="R31" s="44"/>
      <c r="S31" s="44"/>
      <c r="T31" s="44"/>
      <c r="U31" s="120"/>
      <c r="V31" s="120"/>
      <c r="W31" s="120"/>
      <c r="X31" s="120"/>
      <c r="Y31" s="44"/>
      <c r="Z31" s="44"/>
    </row>
    <row r="32" spans="1:26" ht="15" customHeight="1" x14ac:dyDescent="0.3">
      <c r="A32" s="44"/>
      <c r="B32" s="77"/>
      <c r="C32" s="254"/>
      <c r="D32" s="255"/>
      <c r="E32" s="256"/>
      <c r="F32" s="248"/>
      <c r="G32" s="249"/>
      <c r="H32" s="41"/>
      <c r="I32" s="41"/>
      <c r="J32" s="79"/>
      <c r="K32" s="44"/>
      <c r="L32" s="44"/>
      <c r="M32" s="44"/>
      <c r="N32" s="44"/>
      <c r="O32" s="44"/>
      <c r="P32" s="44"/>
      <c r="Q32" s="44"/>
      <c r="R32" s="44"/>
      <c r="S32" s="44"/>
      <c r="T32" s="44"/>
      <c r="U32" s="120"/>
      <c r="V32" s="120"/>
      <c r="W32" s="120"/>
      <c r="X32" s="120"/>
      <c r="Y32" s="44"/>
      <c r="Z32" s="44"/>
    </row>
    <row r="33" spans="1:26" ht="15" customHeight="1" x14ac:dyDescent="0.3">
      <c r="A33" s="44"/>
      <c r="B33" s="77"/>
      <c r="C33" s="254"/>
      <c r="D33" s="255"/>
      <c r="E33" s="256"/>
      <c r="F33" s="248"/>
      <c r="G33" s="249"/>
      <c r="H33" s="41"/>
      <c r="I33" s="41"/>
      <c r="J33" s="79"/>
      <c r="K33" s="44"/>
      <c r="L33" s="44"/>
      <c r="M33" s="44"/>
      <c r="N33" s="44"/>
      <c r="O33" s="44"/>
      <c r="P33" s="44"/>
      <c r="Q33" s="44"/>
      <c r="R33" s="44"/>
      <c r="S33" s="44"/>
      <c r="T33" s="44"/>
      <c r="U33" s="120"/>
      <c r="V33" s="120"/>
      <c r="W33" s="120"/>
      <c r="X33" s="120"/>
      <c r="Y33" s="44"/>
      <c r="Z33" s="44"/>
    </row>
    <row r="34" spans="1:26" ht="15" customHeight="1" x14ac:dyDescent="0.3">
      <c r="A34" s="44"/>
      <c r="B34" s="77"/>
      <c r="C34" s="41" t="s">
        <v>69</v>
      </c>
      <c r="D34" s="41"/>
      <c r="E34" s="41"/>
      <c r="F34" s="234">
        <v>0</v>
      </c>
      <c r="G34" s="235"/>
      <c r="H34" s="41"/>
      <c r="I34" s="41"/>
      <c r="J34" s="79"/>
      <c r="K34" s="44"/>
      <c r="L34" s="44"/>
      <c r="M34" s="44"/>
      <c r="N34" s="44"/>
      <c r="O34" s="44"/>
      <c r="P34" s="44"/>
      <c r="Q34" s="44"/>
      <c r="R34" s="44"/>
      <c r="S34" s="44"/>
      <c r="T34" s="44"/>
      <c r="U34" s="120"/>
      <c r="V34" s="120"/>
      <c r="W34" s="120"/>
      <c r="X34" s="120"/>
      <c r="Y34" s="44"/>
      <c r="Z34" s="44"/>
    </row>
    <row r="35" spans="1:26" ht="7.5" customHeight="1" thickBot="1" x14ac:dyDescent="0.35">
      <c r="A35" s="44"/>
      <c r="B35" s="88"/>
      <c r="C35" s="46"/>
      <c r="D35" s="46"/>
      <c r="E35" s="46"/>
      <c r="F35" s="46"/>
      <c r="G35" s="46"/>
      <c r="H35" s="46"/>
      <c r="I35" s="46"/>
      <c r="J35" s="89"/>
      <c r="K35" s="44"/>
      <c r="L35" s="44"/>
      <c r="M35" s="44"/>
      <c r="N35" s="44"/>
      <c r="O35" s="44"/>
      <c r="P35" s="44"/>
      <c r="Q35" s="44"/>
      <c r="R35" s="44"/>
      <c r="S35" s="44"/>
      <c r="T35" s="44"/>
      <c r="U35" s="120"/>
      <c r="V35" s="120"/>
      <c r="W35" s="120"/>
      <c r="X35" s="120"/>
      <c r="Y35" s="44"/>
      <c r="Z35" s="44"/>
    </row>
    <row r="36" spans="1:26" ht="7.5" customHeight="1" x14ac:dyDescent="0.3">
      <c r="A36" s="44"/>
      <c r="B36" s="44"/>
      <c r="C36" s="44"/>
      <c r="D36" s="44"/>
      <c r="E36" s="44"/>
      <c r="F36" s="44"/>
      <c r="G36" s="44"/>
      <c r="H36" s="44"/>
      <c r="I36" s="44"/>
      <c r="J36" s="44"/>
      <c r="K36" s="44"/>
      <c r="L36" s="44"/>
      <c r="M36" s="44"/>
      <c r="N36" s="44"/>
      <c r="O36" s="44"/>
      <c r="P36" s="44"/>
      <c r="Q36" s="44"/>
      <c r="R36" s="44"/>
      <c r="S36" s="44"/>
      <c r="T36" s="44"/>
      <c r="U36" s="120"/>
      <c r="V36" s="120"/>
      <c r="W36" s="120"/>
      <c r="X36" s="120"/>
      <c r="Y36" s="44"/>
      <c r="Z36" s="44"/>
    </row>
    <row r="37" spans="1:26" ht="15" customHeight="1" x14ac:dyDescent="0.3">
      <c r="A37" s="44"/>
      <c r="B37" s="73"/>
      <c r="C37" s="251" t="s">
        <v>50</v>
      </c>
      <c r="D37" s="251"/>
      <c r="E37" s="251"/>
      <c r="F37" s="251"/>
      <c r="G37" s="102"/>
      <c r="H37" s="39"/>
      <c r="I37" s="39"/>
      <c r="J37" s="74"/>
      <c r="K37" s="44"/>
      <c r="L37" s="44"/>
      <c r="M37" s="44"/>
      <c r="N37" s="44"/>
      <c r="O37" s="44"/>
      <c r="P37" s="44"/>
      <c r="Q37" s="44"/>
      <c r="R37" s="44"/>
      <c r="S37" s="44"/>
      <c r="T37" s="44"/>
      <c r="U37" s="120"/>
      <c r="V37" s="120"/>
      <c r="W37" s="120"/>
      <c r="X37" s="120"/>
      <c r="Y37" s="44"/>
      <c r="Z37" s="44"/>
    </row>
    <row r="38" spans="1:26" ht="15" customHeight="1" x14ac:dyDescent="0.3">
      <c r="A38" s="44"/>
      <c r="B38" s="77"/>
      <c r="C38" s="252"/>
      <c r="D38" s="252"/>
      <c r="E38" s="252"/>
      <c r="F38" s="252"/>
      <c r="G38" s="103"/>
      <c r="H38" s="113"/>
      <c r="I38" s="41"/>
      <c r="J38" s="79"/>
      <c r="K38" s="44"/>
      <c r="L38" s="44"/>
      <c r="M38" s="44"/>
      <c r="N38" s="44"/>
      <c r="O38" s="44"/>
      <c r="P38" s="44"/>
      <c r="Q38" s="44"/>
      <c r="R38" s="44"/>
      <c r="S38" s="44"/>
      <c r="T38" s="44"/>
      <c r="U38" s="120"/>
      <c r="V38" s="120"/>
      <c r="W38" s="120"/>
      <c r="X38" s="120"/>
      <c r="Y38" s="44"/>
      <c r="Z38" s="44"/>
    </row>
    <row r="39" spans="1:26" ht="7.5" customHeight="1" thickBot="1" x14ac:dyDescent="0.35">
      <c r="A39" s="44"/>
      <c r="B39" s="88"/>
      <c r="C39" s="253"/>
      <c r="D39" s="253"/>
      <c r="E39" s="253"/>
      <c r="F39" s="253"/>
      <c r="G39" s="104"/>
      <c r="H39" s="46"/>
      <c r="I39" s="46"/>
      <c r="J39" s="89"/>
      <c r="K39" s="44"/>
      <c r="L39" s="44"/>
      <c r="M39" s="44"/>
      <c r="N39" s="44"/>
      <c r="O39" s="44"/>
      <c r="P39" s="44"/>
      <c r="Q39" s="44"/>
      <c r="R39" s="44"/>
      <c r="S39" s="44"/>
      <c r="T39" s="44"/>
      <c r="U39" s="120"/>
      <c r="V39" s="120"/>
      <c r="W39" s="120"/>
      <c r="X39" s="120"/>
      <c r="Y39" s="44"/>
      <c r="Z39" s="44"/>
    </row>
    <row r="40" spans="1:26" ht="7.5" customHeight="1" x14ac:dyDescent="0.3">
      <c r="A40" s="44"/>
      <c r="B40" s="41"/>
      <c r="C40" s="41"/>
      <c r="D40" s="41"/>
      <c r="E40" s="41"/>
      <c r="F40" s="41"/>
      <c r="G40" s="41"/>
      <c r="H40" s="41"/>
      <c r="I40" s="41"/>
      <c r="J40" s="41"/>
      <c r="K40" s="44"/>
      <c r="L40" s="44"/>
      <c r="M40" s="44"/>
      <c r="N40" s="44"/>
      <c r="O40" s="44"/>
      <c r="P40" s="44"/>
      <c r="Q40" s="44"/>
      <c r="R40" s="44"/>
      <c r="S40" s="44"/>
      <c r="T40" s="44"/>
      <c r="U40" s="120"/>
      <c r="V40" s="120"/>
      <c r="W40" s="120"/>
      <c r="X40" s="120"/>
      <c r="Y40" s="44"/>
      <c r="Z40" s="44"/>
    </row>
    <row r="41" spans="1:26" ht="7.5" customHeight="1" x14ac:dyDescent="0.3">
      <c r="B41" s="7"/>
      <c r="C41" s="8"/>
      <c r="D41" s="8"/>
      <c r="E41" s="8"/>
      <c r="F41" s="8"/>
      <c r="G41" s="8"/>
      <c r="H41" s="8"/>
      <c r="I41" s="8"/>
      <c r="J41" s="9"/>
      <c r="U41" s="120"/>
      <c r="V41" s="120"/>
      <c r="W41" s="120"/>
      <c r="X41" s="120"/>
    </row>
    <row r="42" spans="1:26" ht="15" customHeight="1" x14ac:dyDescent="0.3">
      <c r="B42" s="10"/>
      <c r="C42" s="105" t="s">
        <v>32</v>
      </c>
      <c r="D42" s="2"/>
      <c r="E42" s="2"/>
      <c r="F42" s="211"/>
      <c r="G42" s="212"/>
      <c r="H42" s="2"/>
      <c r="I42" s="2"/>
      <c r="J42" s="11"/>
      <c r="U42" s="120"/>
      <c r="V42" s="120"/>
      <c r="W42" s="120"/>
      <c r="X42" s="120"/>
    </row>
    <row r="43" spans="1:26" ht="7.5" customHeight="1" x14ac:dyDescent="0.3">
      <c r="B43" s="10"/>
      <c r="C43" s="105"/>
      <c r="D43" s="2"/>
      <c r="E43" s="2"/>
      <c r="F43" s="114"/>
      <c r="G43" s="114"/>
      <c r="H43" s="2"/>
      <c r="I43" s="2"/>
      <c r="J43" s="11"/>
      <c r="U43" s="120"/>
      <c r="V43" s="120"/>
      <c r="W43" s="120"/>
      <c r="X43" s="120"/>
    </row>
    <row r="44" spans="1:26" ht="15" customHeight="1" x14ac:dyDescent="0.3">
      <c r="B44" s="10"/>
      <c r="C44" s="227" t="s">
        <v>73</v>
      </c>
      <c r="D44" s="227"/>
      <c r="E44" s="227"/>
      <c r="F44" s="213">
        <v>0</v>
      </c>
      <c r="G44" s="214"/>
      <c r="H44" s="118">
        <v>0</v>
      </c>
      <c r="I44" s="2"/>
      <c r="J44" s="11"/>
      <c r="U44" s="120"/>
      <c r="V44" s="120"/>
      <c r="W44" s="120"/>
      <c r="X44" s="120"/>
    </row>
    <row r="45" spans="1:26" ht="7.5" customHeight="1" x14ac:dyDescent="0.3">
      <c r="B45" s="10"/>
      <c r="C45" s="105"/>
      <c r="D45" s="2"/>
      <c r="E45" s="2"/>
      <c r="F45" s="114"/>
      <c r="G45" s="114"/>
      <c r="H45" s="2"/>
      <c r="I45" s="2"/>
      <c r="J45" s="11"/>
      <c r="U45" s="120"/>
      <c r="V45" s="120"/>
      <c r="W45" s="120"/>
      <c r="X45" s="120"/>
    </row>
    <row r="46" spans="1:26" ht="15" customHeight="1" x14ac:dyDescent="0.3">
      <c r="B46" s="10"/>
      <c r="C46" s="227" t="s">
        <v>63</v>
      </c>
      <c r="D46" s="227"/>
      <c r="E46" s="228"/>
      <c r="F46" s="213">
        <v>0</v>
      </c>
      <c r="G46" s="214"/>
      <c r="H46" s="52"/>
      <c r="I46" s="52"/>
      <c r="J46" s="11"/>
      <c r="U46" s="120"/>
      <c r="V46" s="120"/>
      <c r="W46" s="120"/>
      <c r="X46" s="120"/>
    </row>
    <row r="47" spans="1:26" ht="7.5" customHeight="1" x14ac:dyDescent="0.3">
      <c r="B47" s="10"/>
      <c r="C47" s="51"/>
      <c r="D47" s="227"/>
      <c r="E47" s="227"/>
      <c r="F47" s="227"/>
      <c r="G47" s="166"/>
      <c r="H47" s="52"/>
      <c r="I47" s="52"/>
      <c r="J47" s="11"/>
      <c r="U47" s="2"/>
      <c r="V47" s="116"/>
      <c r="W47" s="2"/>
      <c r="X47" s="21"/>
    </row>
    <row r="48" spans="1:26" x14ac:dyDescent="0.3">
      <c r="B48" s="10"/>
      <c r="C48" s="227" t="s">
        <v>60</v>
      </c>
      <c r="D48" s="227"/>
      <c r="E48" s="228"/>
      <c r="F48" s="213">
        <v>0</v>
      </c>
      <c r="G48" s="214"/>
      <c r="H48" s="118">
        <v>0</v>
      </c>
      <c r="J48" s="11"/>
      <c r="U48" s="2"/>
      <c r="V48" s="2"/>
      <c r="W48" s="2"/>
    </row>
    <row r="49" spans="2:23" ht="7.5" customHeight="1" thickBot="1" x14ac:dyDescent="0.35">
      <c r="B49" s="12"/>
      <c r="C49" s="17"/>
      <c r="D49" s="17"/>
      <c r="E49" s="17"/>
      <c r="F49" s="17"/>
      <c r="G49" s="17"/>
      <c r="H49" s="17"/>
      <c r="I49" s="17"/>
      <c r="J49" s="15"/>
      <c r="U49" s="2"/>
      <c r="V49" s="116"/>
      <c r="W49" s="2"/>
    </row>
    <row r="50" spans="2:23" ht="7.5" customHeight="1" x14ac:dyDescent="0.3"/>
    <row r="51" spans="2:23" ht="15" customHeight="1" x14ac:dyDescent="0.3">
      <c r="B51" s="7"/>
      <c r="C51" s="106" t="s">
        <v>70</v>
      </c>
      <c r="D51" s="18"/>
      <c r="E51" s="18"/>
      <c r="F51" s="18"/>
      <c r="G51" s="18"/>
      <c r="H51" s="34"/>
      <c r="I51" s="18"/>
      <c r="J51" s="9"/>
    </row>
    <row r="52" spans="2:23" ht="7.5" customHeight="1" x14ac:dyDescent="0.3">
      <c r="B52" s="10"/>
      <c r="J52" s="11"/>
    </row>
    <row r="53" spans="2:23" ht="7.5" customHeight="1" x14ac:dyDescent="0.3">
      <c r="B53" s="10"/>
      <c r="C53" s="232" t="s">
        <v>31</v>
      </c>
      <c r="D53" s="232"/>
      <c r="E53" s="232"/>
      <c r="F53" s="232"/>
      <c r="G53" s="232"/>
      <c r="H53" s="232"/>
      <c r="I53" s="232"/>
      <c r="J53" s="11"/>
      <c r="M53" s="119"/>
      <c r="N53" s="119"/>
      <c r="O53" s="119"/>
      <c r="P53" s="119"/>
      <c r="Q53" s="119"/>
      <c r="R53" s="119"/>
      <c r="S53" s="119"/>
    </row>
    <row r="54" spans="2:23" ht="15" customHeight="1" x14ac:dyDescent="0.3">
      <c r="B54" s="10"/>
      <c r="C54" s="232"/>
      <c r="D54" s="232"/>
      <c r="E54" s="232"/>
      <c r="F54" s="232"/>
      <c r="G54" s="232"/>
      <c r="H54" s="232"/>
      <c r="I54" s="232"/>
      <c r="J54" s="11"/>
      <c r="M54" s="119"/>
      <c r="N54" s="119"/>
      <c r="O54" s="119"/>
      <c r="P54" s="119"/>
      <c r="Q54" s="119"/>
      <c r="R54" s="119"/>
      <c r="S54" s="119"/>
    </row>
    <row r="55" spans="2:23" ht="15" customHeight="1" x14ac:dyDescent="0.3">
      <c r="B55" s="10"/>
      <c r="C55" s="232"/>
      <c r="D55" s="232"/>
      <c r="E55" s="232"/>
      <c r="F55" s="232"/>
      <c r="G55" s="232"/>
      <c r="H55" s="232"/>
      <c r="I55" s="232"/>
      <c r="J55" s="11"/>
      <c r="M55" s="119"/>
      <c r="N55" s="119"/>
      <c r="O55" s="119"/>
      <c r="P55" s="119"/>
      <c r="Q55" s="119"/>
      <c r="R55" s="119"/>
      <c r="S55" s="119"/>
    </row>
    <row r="56" spans="2:23" ht="15" customHeight="1" x14ac:dyDescent="0.3">
      <c r="B56" s="10"/>
      <c r="C56" s="232"/>
      <c r="D56" s="232"/>
      <c r="E56" s="232"/>
      <c r="F56" s="232"/>
      <c r="G56" s="232"/>
      <c r="H56" s="232"/>
      <c r="I56" s="232"/>
      <c r="J56" s="11"/>
      <c r="M56" s="119"/>
      <c r="N56" s="119"/>
      <c r="O56" s="119"/>
      <c r="P56" s="119"/>
      <c r="Q56" s="119"/>
      <c r="R56" s="119"/>
      <c r="S56" s="119"/>
    </row>
    <row r="57" spans="2:23" ht="7.5" customHeight="1" thickBot="1" x14ac:dyDescent="0.35">
      <c r="B57" s="12"/>
      <c r="C57" s="17"/>
      <c r="D57" s="17"/>
      <c r="E57" s="17"/>
      <c r="F57" s="17"/>
      <c r="G57" s="17"/>
      <c r="H57" s="35"/>
      <c r="I57" s="17"/>
      <c r="J57" s="15"/>
    </row>
    <row r="58" spans="2:23" ht="7.5" customHeight="1" x14ac:dyDescent="0.3">
      <c r="H58" s="21"/>
    </row>
    <row r="59" spans="2:23" ht="15" customHeight="1" x14ac:dyDescent="0.3">
      <c r="H59" s="21"/>
    </row>
    <row r="60" spans="2:23" ht="15" customHeight="1" x14ac:dyDescent="0.3"/>
    <row r="61" spans="2:23" ht="15" customHeight="1" x14ac:dyDescent="0.3">
      <c r="H61" s="21"/>
    </row>
    <row r="62" spans="2:23" ht="15" customHeight="1" x14ac:dyDescent="0.3"/>
  </sheetData>
  <sheetProtection sheet="1" objects="1" scenarios="1"/>
  <mergeCells count="41">
    <mergeCell ref="H13:I13"/>
    <mergeCell ref="O5:O6"/>
    <mergeCell ref="U5:U6"/>
    <mergeCell ref="H15:I15"/>
    <mergeCell ref="H23:I23"/>
    <mergeCell ref="C29:E29"/>
    <mergeCell ref="F29:G29"/>
    <mergeCell ref="C28:E28"/>
    <mergeCell ref="F28:G28"/>
    <mergeCell ref="C33:E33"/>
    <mergeCell ref="F33:G33"/>
    <mergeCell ref="F34:G34"/>
    <mergeCell ref="C30:E30"/>
    <mergeCell ref="F30:G30"/>
    <mergeCell ref="C31:E31"/>
    <mergeCell ref="F31:G31"/>
    <mergeCell ref="C32:E32"/>
    <mergeCell ref="F32:G32"/>
    <mergeCell ref="F46:G46"/>
    <mergeCell ref="C48:E48"/>
    <mergeCell ref="F48:G48"/>
    <mergeCell ref="C37:F39"/>
    <mergeCell ref="F42:G42"/>
    <mergeCell ref="C44:E44"/>
    <mergeCell ref="D47:F47"/>
    <mergeCell ref="C53:I56"/>
    <mergeCell ref="V5:V6"/>
    <mergeCell ref="W5:W6"/>
    <mergeCell ref="D7:F7"/>
    <mergeCell ref="H7:I7"/>
    <mergeCell ref="D11:E11"/>
    <mergeCell ref="H11:I11"/>
    <mergeCell ref="D5:I5"/>
    <mergeCell ref="M5:M6"/>
    <mergeCell ref="N5:N6"/>
    <mergeCell ref="H21:I21"/>
    <mergeCell ref="E23:F23"/>
    <mergeCell ref="C27:E27"/>
    <mergeCell ref="F27:G27"/>
    <mergeCell ref="F44:G44"/>
    <mergeCell ref="C46:E46"/>
  </mergeCells>
  <conditionalFormatting sqref="D13">
    <cfRule type="expression" dxfId="14" priority="5">
      <formula>AND(UsefulLife&lt;&gt;0,LeaseTerm&gt;UsefulLife)</formula>
    </cfRule>
  </conditionalFormatting>
  <conditionalFormatting sqref="C53">
    <cfRule type="expression" dxfId="13" priority="4">
      <formula>$AP$4="Limit"</formula>
    </cfRule>
  </conditionalFormatting>
  <conditionalFormatting sqref="M53">
    <cfRule type="expression" dxfId="12" priority="3">
      <formula>$AP$4="Lease"</formula>
    </cfRule>
  </conditionalFormatting>
  <conditionalFormatting sqref="M53">
    <cfRule type="expression" dxfId="11" priority="2">
      <formula>$AP$4="Limit"</formula>
    </cfRule>
  </conditionalFormatting>
  <conditionalFormatting sqref="H48">
    <cfRule type="cellIs" dxfId="10" priority="1" operator="greaterThan">
      <formula>0.1</formula>
    </cfRule>
  </conditionalFormatting>
  <dataValidations count="3">
    <dataValidation type="whole" operator="greaterThanOrEqual" allowBlank="1" showInputMessage="1" showErrorMessage="1" errorTitle="Useful Life" error="Useful Life must be equal to or greater than the Lease Term." sqref="D15">
      <formula1>D13</formula1>
    </dataValidation>
    <dataValidation type="date" operator="greaterThanOrEqual" allowBlank="1" showInputMessage="1" showErrorMessage="1" errorTitle="Invalid Date" error="Please enter a date equal to or greater than today." sqref="D11:E11">
      <formula1>TODAY()</formula1>
    </dataValidation>
    <dataValidation type="list" allowBlank="1" showInputMessage="1" showErrorMessage="1" sqref="H38">
      <formula1>"Yes,No"</formula1>
    </dataValidation>
  </dataValidations>
  <hyperlinks>
    <hyperlink ref="C5" location="'Guidance - Read Me First'!B89" display="Proposed Acquisition: "/>
    <hyperlink ref="C7" location="'Guidance - Read Me First'!B90" display="Prepared By: "/>
    <hyperlink ref="G7" location="'Guidance - Read Me First'!B91" display="Date: "/>
    <hyperlink ref="C11" location="'Guidance - Read Me First'!B92" display="Start/Buy Date: "/>
    <hyperlink ref="G11" location="'Guidance - Read Me First'!B97" display="Buy Price: "/>
    <hyperlink ref="C13" location="'Guidance - Read Me First'!B93" display="Lease Term (Years): "/>
    <hyperlink ref="C15" location="'Guidance - Read Me First'!B94" display="Asset Useful Life (Years): "/>
    <hyperlink ref="C17" location="'Guidance - Read Me First'!B96" display="Annual Discount Rate: "/>
    <hyperlink ref="G13" location="'Guidance - Read Me First'!B98" display="Trade-in/Discount: "/>
    <hyperlink ref="G15" location="'Guidance - Read Me First'!B99" display="Salvage/Residual Value: "/>
    <hyperlink ref="D23" location="'Guidance - Read Me First'!B100" display="Annual Maintenance &amp; Other Costs: "/>
    <hyperlink ref="D21" location="'Guidance - Read Me First'!B99" display="Annual Lease Payments: "/>
    <hyperlink ref="C37:F39" location="'Guidance - Read Me First'!B102" display="Do you have sufficient funds to buy the asset and meet the school's future cash flow requirements?"/>
    <hyperlink ref="C42" location="'Guidance - Read Me First'!B103" display="What is this year's Operations Grant? "/>
    <hyperlink ref="C48" location="'Guidance - Read Me First'!C46" display="What is your current Borrowing Liability? "/>
    <hyperlink ref="C51" location="'Guidance - Read Me First'!B107" display="Inputs Result"/>
    <hyperlink ref="C48:E48" location="'Guidance - Read Me First'!B106" display="Total expected annual borrowing and interest payments"/>
    <hyperlink ref="C44:E44" location="'Guidance - Read Me First'!B104" display="Annual Existing Borrowing Commitments"/>
    <hyperlink ref="C46:E46" location="'Guidance - Read Me First'!B105" display="New annual borrowing and interest payments"/>
    <hyperlink ref="C26" location="'Guidance - Read Me First'!B101" display="Annual Existing Borrowing Commitments"/>
    <hyperlink ref="O5:O6" location="'Guidance - Read Me First'!B108" display="Opportunity Cost (Interest Foregone)"/>
  </hyperlinks>
  <pageMargins left="0.70866141732283472" right="0.70866141732283472" top="0.74803149606299213" bottom="0.74803149606299213" header="0.31496062992125984" footer="0.31496062992125984"/>
  <pageSetup paperSize="8" scale="73" orientation="landscape" r:id="rId1"/>
  <headerFooter>
    <oddFooter>&amp;L&amp;F&amp;C&amp;A&amp;R&amp;D</oddFooter>
  </headerFooter>
  <colBreaks count="1" manualBreakCount="1">
    <brk id="2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P59"/>
  <sheetViews>
    <sheetView showGridLines="0" showRowColHeaders="0" zoomScaleNormal="100" workbookViewId="0">
      <selection activeCell="D5" sqref="D5:I5"/>
    </sheetView>
  </sheetViews>
  <sheetFormatPr defaultRowHeight="14.4" x14ac:dyDescent="0.3"/>
  <cols>
    <col min="1" max="1" width="3.5546875" customWidth="1"/>
    <col min="2" max="2" width="1.44140625" customWidth="1"/>
    <col min="3" max="3" width="23.6640625" bestFit="1" customWidth="1"/>
    <col min="10" max="10" width="1.44140625" customWidth="1"/>
    <col min="11" max="11" width="3.5546875" customWidth="1"/>
    <col min="12" max="12" width="1.44140625" customWidth="1"/>
    <col min="13" max="13" width="17" customWidth="1"/>
    <col min="14" max="14" width="17.109375" customWidth="1"/>
    <col min="15" max="15" width="20.44140625" customWidth="1"/>
    <col min="16" max="16" width="13.44140625" bestFit="1" customWidth="1"/>
    <col min="17" max="17" width="17.44140625" bestFit="1" customWidth="1"/>
    <col min="18" max="18" width="1.44140625" customWidth="1"/>
    <col min="19" max="19" width="3.5546875" customWidth="1"/>
    <col min="20" max="20" width="1.44140625" customWidth="1"/>
    <col min="21" max="21" width="17" customWidth="1"/>
    <col min="22" max="22" width="15.33203125" customWidth="1"/>
    <col min="23" max="23" width="18.5546875" customWidth="1"/>
    <col min="24" max="24" width="13.44140625" bestFit="1" customWidth="1"/>
    <col min="25" max="25" width="17.44140625" bestFit="1" customWidth="1"/>
    <col min="26" max="26" width="1.44140625" customWidth="1"/>
  </cols>
  <sheetData>
    <row r="1" spans="1:42" ht="7.5" customHeight="1" x14ac:dyDescent="0.3">
      <c r="A1" s="44"/>
      <c r="B1" s="44"/>
      <c r="C1" s="44"/>
      <c r="D1" s="44"/>
      <c r="E1" s="44"/>
      <c r="F1" s="44"/>
      <c r="G1" s="44"/>
      <c r="H1" s="44"/>
      <c r="I1" s="44"/>
      <c r="J1" s="44"/>
      <c r="K1" s="44"/>
      <c r="L1" s="44"/>
      <c r="M1" s="44"/>
      <c r="N1" s="44"/>
      <c r="O1" s="44"/>
      <c r="P1" s="44"/>
      <c r="Q1" s="44"/>
      <c r="R1" s="44"/>
      <c r="S1" s="44"/>
      <c r="T1" s="44"/>
      <c r="U1" s="44"/>
      <c r="V1" s="44"/>
      <c r="W1" s="44"/>
      <c r="X1" s="44"/>
      <c r="Y1" s="44"/>
      <c r="Z1" s="44"/>
      <c r="AO1" t="s">
        <v>30</v>
      </c>
      <c r="AP1" s="21">
        <f>Q19</f>
        <v>0</v>
      </c>
    </row>
    <row r="2" spans="1:42" x14ac:dyDescent="0.3">
      <c r="A2" s="44"/>
      <c r="B2" s="70"/>
      <c r="C2" s="71" t="s">
        <v>0</v>
      </c>
      <c r="D2" s="71"/>
      <c r="E2" s="71"/>
      <c r="F2" s="71"/>
      <c r="G2" s="71"/>
      <c r="H2" s="71"/>
      <c r="I2" s="71"/>
      <c r="J2" s="44"/>
      <c r="K2" s="44"/>
      <c r="L2" s="44"/>
      <c r="M2" s="44"/>
      <c r="N2" s="44"/>
      <c r="O2" s="44"/>
      <c r="P2" s="44"/>
      <c r="Q2" s="44"/>
      <c r="R2" s="44"/>
      <c r="S2" s="44"/>
      <c r="T2" s="44"/>
      <c r="U2" s="44"/>
      <c r="V2" s="44"/>
      <c r="W2" s="44"/>
      <c r="X2" s="44"/>
      <c r="Y2" s="44"/>
      <c r="Z2" s="44"/>
      <c r="AO2" t="s">
        <v>29</v>
      </c>
      <c r="AP2" s="21">
        <f>Y19</f>
        <v>0</v>
      </c>
    </row>
    <row r="3" spans="1:42" ht="7.5" customHeight="1" x14ac:dyDescent="0.3">
      <c r="A3" s="44"/>
      <c r="B3" s="72"/>
      <c r="C3" s="72"/>
      <c r="D3" s="72"/>
      <c r="E3" s="72"/>
      <c r="F3" s="72"/>
      <c r="G3" s="72"/>
      <c r="H3" s="72"/>
      <c r="I3" s="72"/>
      <c r="J3" s="44"/>
      <c r="K3" s="44"/>
      <c r="L3" s="44"/>
      <c r="M3" s="44"/>
      <c r="N3" s="44"/>
      <c r="O3" s="44"/>
      <c r="P3" s="44"/>
      <c r="Q3" s="44"/>
      <c r="R3" s="44"/>
      <c r="S3" s="44"/>
      <c r="T3" s="44"/>
      <c r="U3" s="44"/>
      <c r="V3" s="44"/>
      <c r="W3" s="44"/>
      <c r="X3" s="44"/>
      <c r="Y3" s="44"/>
      <c r="Z3" s="44"/>
    </row>
    <row r="4" spans="1:42" ht="15" customHeight="1" x14ac:dyDescent="0.3">
      <c r="A4" s="44"/>
      <c r="B4" s="73"/>
      <c r="C4" s="39"/>
      <c r="D4" s="39"/>
      <c r="E4" s="39"/>
      <c r="F4" s="39"/>
      <c r="G4" s="39"/>
      <c r="H4" s="39"/>
      <c r="I4" s="39"/>
      <c r="J4" s="74"/>
      <c r="K4" s="44"/>
      <c r="L4" s="73"/>
      <c r="M4" s="75" t="s">
        <v>80</v>
      </c>
      <c r="N4" s="75"/>
      <c r="O4" s="75"/>
      <c r="P4" s="75"/>
      <c r="Q4" s="75"/>
      <c r="R4" s="74"/>
      <c r="S4" s="44"/>
      <c r="T4" s="73"/>
      <c r="U4" s="76" t="s">
        <v>10</v>
      </c>
      <c r="V4" s="76"/>
      <c r="W4" s="76"/>
      <c r="X4" s="76"/>
      <c r="Y4" s="76"/>
      <c r="Z4" s="74"/>
      <c r="AP4" t="str">
        <f>IF(AND(H38="No",AP5&gt;0.1),"Limit",IF(AND(H38="Yes",Q19&lt;Y19),"buy","lease"))</f>
        <v>lease</v>
      </c>
    </row>
    <row r="5" spans="1:42" ht="15" customHeight="1" x14ac:dyDescent="0.3">
      <c r="A5" s="44"/>
      <c r="B5" s="77"/>
      <c r="C5" s="78" t="s">
        <v>1</v>
      </c>
      <c r="D5" s="243"/>
      <c r="E5" s="244"/>
      <c r="F5" s="244"/>
      <c r="G5" s="244"/>
      <c r="H5" s="244"/>
      <c r="I5" s="245"/>
      <c r="J5" s="79"/>
      <c r="K5" s="44"/>
      <c r="L5" s="77"/>
      <c r="M5" s="242" t="s">
        <v>15</v>
      </c>
      <c r="N5" s="242" t="s">
        <v>16</v>
      </c>
      <c r="O5" s="262" t="s">
        <v>17</v>
      </c>
      <c r="P5" s="80" t="s">
        <v>18</v>
      </c>
      <c r="Q5" s="80"/>
      <c r="R5" s="79"/>
      <c r="S5" s="44"/>
      <c r="T5" s="77"/>
      <c r="U5" s="242" t="s">
        <v>15</v>
      </c>
      <c r="V5" s="242" t="s">
        <v>12</v>
      </c>
      <c r="W5" s="242" t="s">
        <v>16</v>
      </c>
      <c r="X5" s="80" t="s">
        <v>18</v>
      </c>
      <c r="Y5" s="80"/>
      <c r="Z5" s="79"/>
      <c r="AP5">
        <f>IFERROR((F48)/F42,0)</f>
        <v>0</v>
      </c>
    </row>
    <row r="6" spans="1:42" ht="15" customHeight="1" x14ac:dyDescent="0.3">
      <c r="A6" s="44"/>
      <c r="B6" s="77"/>
      <c r="C6" s="40"/>
      <c r="D6" s="41"/>
      <c r="E6" s="41"/>
      <c r="F6" s="40"/>
      <c r="G6" s="41"/>
      <c r="H6" s="41"/>
      <c r="I6" s="41"/>
      <c r="J6" s="79"/>
      <c r="K6" s="44"/>
      <c r="L6" s="77"/>
      <c r="M6" s="242"/>
      <c r="N6" s="242"/>
      <c r="O6" s="262"/>
      <c r="P6" s="81" t="s">
        <v>19</v>
      </c>
      <c r="Q6" s="81" t="s">
        <v>20</v>
      </c>
      <c r="R6" s="79"/>
      <c r="S6" s="44"/>
      <c r="T6" s="77"/>
      <c r="U6" s="242"/>
      <c r="V6" s="242"/>
      <c r="W6" s="242"/>
      <c r="X6" s="81" t="s">
        <v>19</v>
      </c>
      <c r="Y6" s="81" t="s">
        <v>20</v>
      </c>
      <c r="Z6" s="79"/>
    </row>
    <row r="7" spans="1:42" ht="15" customHeight="1" x14ac:dyDescent="0.3">
      <c r="A7" s="44"/>
      <c r="B7" s="77"/>
      <c r="C7" s="78" t="s">
        <v>2</v>
      </c>
      <c r="D7" s="243"/>
      <c r="E7" s="244"/>
      <c r="F7" s="245"/>
      <c r="G7" s="78" t="s">
        <v>3</v>
      </c>
      <c r="H7" s="218"/>
      <c r="I7" s="219"/>
      <c r="J7" s="79"/>
      <c r="K7" s="44"/>
      <c r="L7" s="82">
        <v>1</v>
      </c>
      <c r="M7" s="83" t="s">
        <v>31</v>
      </c>
      <c r="N7" s="84" t="s">
        <v>31</v>
      </c>
      <c r="O7" s="85" t="s">
        <v>31</v>
      </c>
      <c r="P7" s="85" t="s">
        <v>31</v>
      </c>
      <c r="Q7" s="85" t="s">
        <v>31</v>
      </c>
      <c r="R7" s="79"/>
      <c r="S7" s="44"/>
      <c r="T7" s="77"/>
      <c r="U7" s="83" t="s">
        <v>31</v>
      </c>
      <c r="V7" s="86" t="s">
        <v>31</v>
      </c>
      <c r="W7" s="87" t="s">
        <v>31</v>
      </c>
      <c r="X7" s="85" t="s">
        <v>31</v>
      </c>
      <c r="Y7" s="85" t="s">
        <v>31</v>
      </c>
      <c r="Z7" s="79"/>
    </row>
    <row r="8" spans="1:42" ht="15" customHeight="1" thickBot="1" x14ac:dyDescent="0.35">
      <c r="A8" s="44"/>
      <c r="B8" s="88"/>
      <c r="C8" s="42"/>
      <c r="D8" s="43"/>
      <c r="E8" s="43"/>
      <c r="F8" s="43"/>
      <c r="G8" s="43"/>
      <c r="H8" s="43"/>
      <c r="I8" s="43"/>
      <c r="J8" s="89"/>
      <c r="K8" s="44"/>
      <c r="L8" s="82">
        <v>2</v>
      </c>
      <c r="M8" s="83" t="s">
        <v>31</v>
      </c>
      <c r="N8" s="84" t="s">
        <v>31</v>
      </c>
      <c r="O8" s="85" t="s">
        <v>31</v>
      </c>
      <c r="P8" s="85" t="s">
        <v>31</v>
      </c>
      <c r="Q8" s="85" t="s">
        <v>31</v>
      </c>
      <c r="R8" s="79" t="s">
        <v>31</v>
      </c>
      <c r="S8" s="44"/>
      <c r="T8" s="77"/>
      <c r="U8" s="83" t="s">
        <v>31</v>
      </c>
      <c r="V8" s="86" t="s">
        <v>31</v>
      </c>
      <c r="W8" s="87" t="s">
        <v>31</v>
      </c>
      <c r="X8" s="85" t="s">
        <v>31</v>
      </c>
      <c r="Y8" s="85" t="s">
        <v>31</v>
      </c>
      <c r="Z8" s="79" t="s">
        <v>31</v>
      </c>
    </row>
    <row r="9" spans="1:42" ht="15" customHeight="1" x14ac:dyDescent="0.3">
      <c r="A9" s="44"/>
      <c r="B9" s="44"/>
      <c r="C9" s="44"/>
      <c r="D9" s="44"/>
      <c r="E9" s="44"/>
      <c r="F9" s="44"/>
      <c r="G9" s="44"/>
      <c r="H9" s="44"/>
      <c r="I9" s="44"/>
      <c r="J9" s="44"/>
      <c r="K9" s="44"/>
      <c r="L9" s="82">
        <v>3</v>
      </c>
      <c r="M9" s="83" t="s">
        <v>31</v>
      </c>
      <c r="N9" s="84" t="s">
        <v>31</v>
      </c>
      <c r="O9" s="85" t="s">
        <v>31</v>
      </c>
      <c r="P9" s="85" t="s">
        <v>31</v>
      </c>
      <c r="Q9" s="85" t="s">
        <v>31</v>
      </c>
      <c r="R9" s="79" t="s">
        <v>31</v>
      </c>
      <c r="S9" s="44"/>
      <c r="T9" s="77"/>
      <c r="U9" s="83" t="s">
        <v>31</v>
      </c>
      <c r="V9" s="86" t="s">
        <v>31</v>
      </c>
      <c r="W9" s="87" t="s">
        <v>31</v>
      </c>
      <c r="X9" s="85" t="s">
        <v>31</v>
      </c>
      <c r="Y9" s="85" t="s">
        <v>31</v>
      </c>
      <c r="Z9" s="79" t="s">
        <v>31</v>
      </c>
    </row>
    <row r="10" spans="1:42" ht="15" customHeight="1" x14ac:dyDescent="0.3">
      <c r="A10" s="44"/>
      <c r="B10" s="73"/>
      <c r="C10" s="39"/>
      <c r="D10" s="39"/>
      <c r="E10" s="39"/>
      <c r="F10" s="39"/>
      <c r="G10" s="39"/>
      <c r="H10" s="39"/>
      <c r="I10" s="39"/>
      <c r="J10" s="74"/>
      <c r="K10" s="44"/>
      <c r="L10" s="82">
        <v>4</v>
      </c>
      <c r="M10" s="83" t="s">
        <v>31</v>
      </c>
      <c r="N10" s="84" t="s">
        <v>31</v>
      </c>
      <c r="O10" s="85" t="s">
        <v>31</v>
      </c>
      <c r="P10" s="85" t="s">
        <v>31</v>
      </c>
      <c r="Q10" s="85" t="s">
        <v>31</v>
      </c>
      <c r="R10" s="79" t="s">
        <v>31</v>
      </c>
      <c r="S10" s="44"/>
      <c r="T10" s="77"/>
      <c r="U10" s="83" t="s">
        <v>31</v>
      </c>
      <c r="V10" s="86" t="s">
        <v>31</v>
      </c>
      <c r="W10" s="87" t="s">
        <v>31</v>
      </c>
      <c r="X10" s="85" t="s">
        <v>31</v>
      </c>
      <c r="Y10" s="85" t="s">
        <v>31</v>
      </c>
      <c r="Z10" s="79" t="s">
        <v>31</v>
      </c>
    </row>
    <row r="11" spans="1:42" ht="15" customHeight="1" x14ac:dyDescent="0.3">
      <c r="A11" s="44"/>
      <c r="B11" s="77"/>
      <c r="C11" s="78" t="s">
        <v>39</v>
      </c>
      <c r="D11" s="246"/>
      <c r="E11" s="247"/>
      <c r="F11" s="41"/>
      <c r="G11" s="78" t="s">
        <v>38</v>
      </c>
      <c r="H11" s="248"/>
      <c r="I11" s="249"/>
      <c r="J11" s="79"/>
      <c r="K11" s="44"/>
      <c r="L11" s="82">
        <v>5</v>
      </c>
      <c r="M11" s="83" t="s">
        <v>31</v>
      </c>
      <c r="N11" s="90" t="s">
        <v>31</v>
      </c>
      <c r="O11" s="85" t="s">
        <v>31</v>
      </c>
      <c r="P11" s="85" t="s">
        <v>31</v>
      </c>
      <c r="Q11" s="85" t="s">
        <v>31</v>
      </c>
      <c r="R11" s="79" t="s">
        <v>31</v>
      </c>
      <c r="S11" s="44"/>
      <c r="T11" s="77"/>
      <c r="U11" s="83" t="s">
        <v>31</v>
      </c>
      <c r="V11" s="91" t="s">
        <v>31</v>
      </c>
      <c r="W11" s="92" t="s">
        <v>31</v>
      </c>
      <c r="X11" s="85" t="s">
        <v>31</v>
      </c>
      <c r="Y11" s="85" t="s">
        <v>31</v>
      </c>
      <c r="Z11" s="79" t="s">
        <v>31</v>
      </c>
    </row>
    <row r="12" spans="1:42" ht="15" customHeight="1" x14ac:dyDescent="0.3">
      <c r="A12" s="44"/>
      <c r="B12" s="77"/>
      <c r="C12" s="41"/>
      <c r="D12" s="41"/>
      <c r="E12" s="41"/>
      <c r="F12" s="41"/>
      <c r="G12" s="40"/>
      <c r="H12" s="41"/>
      <c r="I12" s="41"/>
      <c r="J12" s="79"/>
      <c r="K12" s="44"/>
      <c r="L12" s="82">
        <v>6</v>
      </c>
      <c r="M12" s="83" t="s">
        <v>31</v>
      </c>
      <c r="N12" s="90" t="s">
        <v>31</v>
      </c>
      <c r="O12" s="85" t="s">
        <v>31</v>
      </c>
      <c r="P12" s="85" t="s">
        <v>31</v>
      </c>
      <c r="Q12" s="85" t="s">
        <v>31</v>
      </c>
      <c r="R12" s="79" t="s">
        <v>31</v>
      </c>
      <c r="S12" s="44"/>
      <c r="T12" s="77"/>
      <c r="U12" s="83" t="s">
        <v>31</v>
      </c>
      <c r="V12" s="91" t="s">
        <v>31</v>
      </c>
      <c r="W12" s="92" t="s">
        <v>31</v>
      </c>
      <c r="X12" s="85" t="s">
        <v>31</v>
      </c>
      <c r="Y12" s="85" t="s">
        <v>31</v>
      </c>
      <c r="Z12" s="79" t="s">
        <v>31</v>
      </c>
    </row>
    <row r="13" spans="1:42" ht="15" customHeight="1" x14ac:dyDescent="0.3">
      <c r="A13" s="44"/>
      <c r="B13" s="77"/>
      <c r="C13" s="78" t="s">
        <v>4</v>
      </c>
      <c r="D13" s="111"/>
      <c r="E13" s="41"/>
      <c r="F13" s="41"/>
      <c r="G13" s="78" t="s">
        <v>7</v>
      </c>
      <c r="H13" s="248"/>
      <c r="I13" s="249"/>
      <c r="J13" s="79"/>
      <c r="K13" s="44"/>
      <c r="L13" s="82">
        <v>7</v>
      </c>
      <c r="M13" s="83" t="s">
        <v>31</v>
      </c>
      <c r="N13" s="90" t="s">
        <v>31</v>
      </c>
      <c r="O13" s="85" t="s">
        <v>31</v>
      </c>
      <c r="P13" s="85" t="s">
        <v>31</v>
      </c>
      <c r="Q13" s="85" t="s">
        <v>31</v>
      </c>
      <c r="R13" s="79" t="s">
        <v>31</v>
      </c>
      <c r="S13" s="44"/>
      <c r="T13" s="77"/>
      <c r="U13" s="83" t="s">
        <v>31</v>
      </c>
      <c r="V13" s="91" t="s">
        <v>31</v>
      </c>
      <c r="W13" s="92" t="s">
        <v>31</v>
      </c>
      <c r="X13" s="85" t="s">
        <v>31</v>
      </c>
      <c r="Y13" s="85" t="s">
        <v>31</v>
      </c>
      <c r="Z13" s="79" t="s">
        <v>31</v>
      </c>
    </row>
    <row r="14" spans="1:42" ht="15" customHeight="1" x14ac:dyDescent="0.3">
      <c r="A14" s="44"/>
      <c r="B14" s="77"/>
      <c r="C14" s="93" t="s">
        <v>31</v>
      </c>
      <c r="D14" s="41"/>
      <c r="E14" s="41"/>
      <c r="F14" s="41"/>
      <c r="G14" s="40"/>
      <c r="H14" s="41"/>
      <c r="I14" s="41"/>
      <c r="J14" s="79"/>
      <c r="K14" s="44"/>
      <c r="L14" s="82">
        <v>8</v>
      </c>
      <c r="M14" s="83" t="s">
        <v>31</v>
      </c>
      <c r="N14" s="90" t="s">
        <v>31</v>
      </c>
      <c r="O14" s="85" t="s">
        <v>31</v>
      </c>
      <c r="P14" s="85" t="s">
        <v>31</v>
      </c>
      <c r="Q14" s="85" t="s">
        <v>31</v>
      </c>
      <c r="R14" s="79" t="s">
        <v>31</v>
      </c>
      <c r="S14" s="44"/>
      <c r="T14" s="77"/>
      <c r="U14" s="83" t="s">
        <v>31</v>
      </c>
      <c r="V14" s="91" t="s">
        <v>31</v>
      </c>
      <c r="W14" s="92" t="s">
        <v>31</v>
      </c>
      <c r="X14" s="85" t="s">
        <v>31</v>
      </c>
      <c r="Y14" s="85" t="s">
        <v>31</v>
      </c>
      <c r="Z14" s="79" t="s">
        <v>31</v>
      </c>
    </row>
    <row r="15" spans="1:42" ht="15" customHeight="1" x14ac:dyDescent="0.3">
      <c r="A15" s="44"/>
      <c r="B15" s="77"/>
      <c r="C15" s="78" t="s">
        <v>5</v>
      </c>
      <c r="D15" s="111"/>
      <c r="E15" s="41"/>
      <c r="F15" s="41"/>
      <c r="G15" s="78" t="s">
        <v>8</v>
      </c>
      <c r="H15" s="248"/>
      <c r="I15" s="249"/>
      <c r="J15" s="79"/>
      <c r="K15" s="44"/>
      <c r="L15" s="82">
        <v>9</v>
      </c>
      <c r="M15" s="83" t="s">
        <v>31</v>
      </c>
      <c r="N15" s="90" t="s">
        <v>31</v>
      </c>
      <c r="O15" s="85" t="s">
        <v>31</v>
      </c>
      <c r="P15" s="85" t="s">
        <v>31</v>
      </c>
      <c r="Q15" s="85" t="s">
        <v>31</v>
      </c>
      <c r="R15" s="79" t="s">
        <v>31</v>
      </c>
      <c r="S15" s="44"/>
      <c r="T15" s="77"/>
      <c r="U15" s="83" t="s">
        <v>31</v>
      </c>
      <c r="V15" s="91" t="s">
        <v>31</v>
      </c>
      <c r="W15" s="92" t="s">
        <v>31</v>
      </c>
      <c r="X15" s="85" t="s">
        <v>31</v>
      </c>
      <c r="Y15" s="85" t="s">
        <v>31</v>
      </c>
      <c r="Z15" s="79" t="s">
        <v>31</v>
      </c>
    </row>
    <row r="16" spans="1:42" ht="15" customHeight="1" thickBot="1" x14ac:dyDescent="0.35">
      <c r="A16" s="44"/>
      <c r="B16" s="77"/>
      <c r="C16" s="93"/>
      <c r="D16" s="41"/>
      <c r="E16" s="41"/>
      <c r="F16" s="41"/>
      <c r="G16" s="41"/>
      <c r="H16" s="41"/>
      <c r="I16" s="41"/>
      <c r="J16" s="79"/>
      <c r="K16" s="44"/>
      <c r="L16" s="82">
        <v>10</v>
      </c>
      <c r="M16" s="83" t="s">
        <v>31</v>
      </c>
      <c r="N16" s="90" t="s">
        <v>31</v>
      </c>
      <c r="O16" s="85" t="s">
        <v>31</v>
      </c>
      <c r="P16" s="171" t="s">
        <v>31</v>
      </c>
      <c r="Q16" s="97" t="s">
        <v>31</v>
      </c>
      <c r="R16" s="79" t="s">
        <v>31</v>
      </c>
      <c r="S16" s="44"/>
      <c r="T16" s="77"/>
      <c r="U16" s="83" t="s">
        <v>31</v>
      </c>
      <c r="V16" s="91" t="s">
        <v>31</v>
      </c>
      <c r="W16" s="172" t="s">
        <v>31</v>
      </c>
      <c r="X16" s="171" t="s">
        <v>31</v>
      </c>
      <c r="Y16" s="97" t="s">
        <v>31</v>
      </c>
      <c r="Z16" s="79" t="s">
        <v>31</v>
      </c>
    </row>
    <row r="17" spans="1:26" ht="15" customHeight="1" thickTop="1" x14ac:dyDescent="0.3">
      <c r="A17" s="44"/>
      <c r="B17" s="77"/>
      <c r="C17" s="78" t="s">
        <v>6</v>
      </c>
      <c r="D17" s="109"/>
      <c r="E17" s="41"/>
      <c r="F17" s="45"/>
      <c r="G17" s="45"/>
      <c r="H17" s="45"/>
      <c r="I17" s="112" t="s">
        <v>9</v>
      </c>
      <c r="J17" s="79"/>
      <c r="K17" s="44"/>
      <c r="L17" s="82"/>
      <c r="M17" s="41"/>
      <c r="N17" s="41"/>
      <c r="O17" s="173" t="s">
        <v>25</v>
      </c>
      <c r="P17" s="174"/>
      <c r="Q17" s="175">
        <v>0</v>
      </c>
      <c r="R17" s="79"/>
      <c r="S17" s="44"/>
      <c r="T17" s="77"/>
      <c r="U17" s="41"/>
      <c r="V17" s="41"/>
      <c r="W17" s="173" t="s">
        <v>27</v>
      </c>
      <c r="X17" s="175">
        <v>0</v>
      </c>
      <c r="Y17" s="176">
        <v>0</v>
      </c>
      <c r="Z17" s="79"/>
    </row>
    <row r="18" spans="1:26" ht="15" customHeight="1" thickBot="1" x14ac:dyDescent="0.35">
      <c r="A18" s="44"/>
      <c r="B18" s="88"/>
      <c r="C18" s="46"/>
      <c r="D18" s="46"/>
      <c r="E18" s="46"/>
      <c r="F18" s="46"/>
      <c r="G18" s="46"/>
      <c r="H18" s="46"/>
      <c r="I18" s="46"/>
      <c r="J18" s="89"/>
      <c r="K18" s="44"/>
      <c r="L18" s="82"/>
      <c r="M18" s="41"/>
      <c r="N18" s="41"/>
      <c r="O18" s="95" t="s">
        <v>24</v>
      </c>
      <c r="P18" s="85">
        <v>0</v>
      </c>
      <c r="Q18" s="97">
        <v>0</v>
      </c>
      <c r="R18" s="79"/>
      <c r="S18" s="44"/>
      <c r="T18" s="77"/>
      <c r="U18" s="41"/>
      <c r="V18" s="41"/>
      <c r="W18" s="95"/>
      <c r="X18" s="85"/>
      <c r="Y18" s="97"/>
      <c r="Z18" s="79"/>
    </row>
    <row r="19" spans="1:26" ht="15" customHeight="1" thickBot="1" x14ac:dyDescent="0.35">
      <c r="A19" s="44"/>
      <c r="B19" s="44"/>
      <c r="C19" s="44"/>
      <c r="D19" s="44"/>
      <c r="E19" s="44"/>
      <c r="F19" s="44"/>
      <c r="G19" s="44"/>
      <c r="H19" s="44"/>
      <c r="I19" s="44"/>
      <c r="J19" s="44"/>
      <c r="K19" s="44"/>
      <c r="L19" s="82"/>
      <c r="M19" s="41"/>
      <c r="N19" s="41"/>
      <c r="O19" s="95" t="s">
        <v>26</v>
      </c>
      <c r="P19" s="98">
        <v>0</v>
      </c>
      <c r="Q19" s="99">
        <v>0</v>
      </c>
      <c r="R19" s="100"/>
      <c r="S19" s="44"/>
      <c r="T19" s="77"/>
      <c r="U19" s="41"/>
      <c r="V19" s="41"/>
      <c r="W19" s="95" t="s">
        <v>28</v>
      </c>
      <c r="X19" s="98">
        <v>0</v>
      </c>
      <c r="Y19" s="99">
        <v>0</v>
      </c>
      <c r="Z19" s="79"/>
    </row>
    <row r="20" spans="1:26" ht="15" customHeight="1" thickBot="1" x14ac:dyDescent="0.35">
      <c r="A20" s="44"/>
      <c r="B20" s="73"/>
      <c r="C20" s="39"/>
      <c r="D20" s="39"/>
      <c r="E20" s="47" t="s">
        <v>11</v>
      </c>
      <c r="F20" s="48"/>
      <c r="G20" s="39"/>
      <c r="H20" s="47" t="s">
        <v>10</v>
      </c>
      <c r="I20" s="48"/>
      <c r="J20" s="74"/>
      <c r="K20" s="44"/>
      <c r="L20" s="88"/>
      <c r="M20" s="46"/>
      <c r="N20" s="46"/>
      <c r="O20" s="46"/>
      <c r="P20" s="46"/>
      <c r="Q20" s="46"/>
      <c r="R20" s="89"/>
      <c r="S20" s="44"/>
      <c r="T20" s="88"/>
      <c r="U20" s="46"/>
      <c r="V20" s="46"/>
      <c r="W20" s="46"/>
      <c r="X20" s="46"/>
      <c r="Y20" s="46"/>
      <c r="Z20" s="89"/>
    </row>
    <row r="21" spans="1:26" ht="15" customHeight="1" x14ac:dyDescent="0.3">
      <c r="A21" s="44"/>
      <c r="B21" s="77"/>
      <c r="C21" s="41"/>
      <c r="D21" s="78" t="s">
        <v>14</v>
      </c>
      <c r="E21" s="41"/>
      <c r="F21" s="41"/>
      <c r="G21" s="41"/>
      <c r="H21" s="248"/>
      <c r="I21" s="249"/>
      <c r="J21" s="79"/>
      <c r="K21" s="44"/>
      <c r="L21" s="44"/>
      <c r="M21" s="44"/>
      <c r="N21" s="44"/>
      <c r="O21" s="44"/>
      <c r="P21" s="44"/>
      <c r="Q21" s="44"/>
      <c r="R21" s="44"/>
      <c r="S21" s="44"/>
      <c r="T21" s="44"/>
      <c r="U21" s="44"/>
      <c r="V21" s="44"/>
      <c r="W21" s="44"/>
      <c r="X21" s="44"/>
      <c r="Y21" s="44"/>
      <c r="Z21" s="44"/>
    </row>
    <row r="22" spans="1:26" ht="15" customHeight="1" x14ac:dyDescent="0.3">
      <c r="A22" s="44"/>
      <c r="B22" s="77"/>
      <c r="C22" s="41"/>
      <c r="D22" s="41"/>
      <c r="E22" s="41"/>
      <c r="F22" s="41"/>
      <c r="G22" s="41"/>
      <c r="H22" s="41"/>
      <c r="I22" s="41"/>
      <c r="J22" s="79"/>
      <c r="K22" s="44"/>
      <c r="L22" s="44"/>
      <c r="M22" s="44"/>
      <c r="N22" s="44"/>
      <c r="O22" s="44"/>
      <c r="P22" s="101"/>
      <c r="Q22" s="101"/>
      <c r="R22" s="44"/>
      <c r="S22" s="44"/>
      <c r="T22" s="44"/>
      <c r="U22" s="120"/>
      <c r="V22" s="120"/>
      <c r="W22" s="120"/>
      <c r="X22" s="120"/>
      <c r="Y22" s="117"/>
      <c r="Z22" s="44"/>
    </row>
    <row r="23" spans="1:26" ht="15" customHeight="1" x14ac:dyDescent="0.3">
      <c r="A23" s="44"/>
      <c r="B23" s="77"/>
      <c r="C23" s="41"/>
      <c r="D23" s="78" t="s">
        <v>13</v>
      </c>
      <c r="E23" s="248"/>
      <c r="F23" s="249"/>
      <c r="G23" s="41"/>
      <c r="H23" s="248"/>
      <c r="I23" s="249"/>
      <c r="J23" s="79"/>
      <c r="K23" s="44"/>
      <c r="L23" s="44"/>
      <c r="M23" s="44"/>
      <c r="N23" s="44"/>
      <c r="O23" s="44"/>
      <c r="P23" s="101"/>
      <c r="Q23" s="101"/>
      <c r="R23" s="44"/>
      <c r="S23" s="44"/>
      <c r="T23" s="44"/>
      <c r="U23" s="120"/>
      <c r="V23" s="120"/>
      <c r="W23" s="120"/>
      <c r="X23" s="120"/>
      <c r="Y23" s="44"/>
      <c r="Z23" s="44"/>
    </row>
    <row r="24" spans="1:26" ht="15" customHeight="1" thickBot="1" x14ac:dyDescent="0.35">
      <c r="A24" s="44"/>
      <c r="B24" s="88"/>
      <c r="C24" s="46"/>
      <c r="D24" s="46"/>
      <c r="E24" s="46"/>
      <c r="F24" s="46"/>
      <c r="G24" s="46"/>
      <c r="H24" s="46"/>
      <c r="I24" s="46"/>
      <c r="J24" s="89"/>
      <c r="K24" s="44"/>
      <c r="L24" s="44"/>
      <c r="M24" s="44"/>
      <c r="N24" s="44"/>
      <c r="O24" s="44"/>
      <c r="P24" s="101"/>
      <c r="Q24" s="101"/>
      <c r="R24" s="44"/>
      <c r="S24" s="44"/>
      <c r="T24" s="44"/>
      <c r="U24" s="120"/>
      <c r="V24" s="120"/>
      <c r="W24" s="120"/>
      <c r="X24" s="120"/>
      <c r="Y24" s="44"/>
      <c r="Z24" s="44"/>
    </row>
    <row r="25" spans="1:26" ht="7.5" customHeight="1" x14ac:dyDescent="0.3">
      <c r="A25" s="44"/>
      <c r="B25" s="44"/>
      <c r="C25" s="44"/>
      <c r="D25" s="44"/>
      <c r="E25" s="44"/>
      <c r="F25" s="44"/>
      <c r="G25" s="44"/>
      <c r="H25" s="44"/>
      <c r="I25" s="44"/>
      <c r="J25" s="44"/>
      <c r="K25" s="44"/>
      <c r="L25" s="44"/>
      <c r="M25" s="44"/>
      <c r="N25" s="44"/>
      <c r="O25" s="44"/>
      <c r="P25" s="44"/>
      <c r="Q25" s="44"/>
      <c r="R25" s="44"/>
      <c r="S25" s="44"/>
      <c r="T25" s="44"/>
      <c r="U25" s="120"/>
      <c r="V25" s="120"/>
      <c r="W25" s="120"/>
      <c r="X25" s="120"/>
      <c r="Y25" s="44"/>
      <c r="Z25" s="44"/>
    </row>
    <row r="26" spans="1:26" x14ac:dyDescent="0.3">
      <c r="A26" s="44"/>
      <c r="B26" s="73"/>
      <c r="C26" s="177" t="s">
        <v>73</v>
      </c>
      <c r="D26" s="47"/>
      <c r="E26" s="47"/>
      <c r="F26" s="47"/>
      <c r="G26" s="47"/>
      <c r="H26" s="122"/>
      <c r="I26" s="122"/>
      <c r="J26" s="74"/>
      <c r="K26" s="44"/>
      <c r="L26" s="44"/>
      <c r="M26" s="44"/>
      <c r="N26" s="44"/>
      <c r="O26" s="44"/>
      <c r="P26" s="44"/>
      <c r="Q26" s="44"/>
      <c r="R26" s="44"/>
      <c r="S26" s="44"/>
      <c r="T26" s="44"/>
      <c r="U26" s="120"/>
      <c r="V26" s="120"/>
      <c r="W26" s="120"/>
      <c r="X26" s="120"/>
      <c r="Y26" s="44"/>
      <c r="Z26" s="44"/>
    </row>
    <row r="27" spans="1:26" ht="30" customHeight="1" x14ac:dyDescent="0.3">
      <c r="A27" s="44"/>
      <c r="B27" s="77"/>
      <c r="C27" s="250" t="s">
        <v>65</v>
      </c>
      <c r="D27" s="250"/>
      <c r="E27" s="250"/>
      <c r="F27" s="242" t="s">
        <v>68</v>
      </c>
      <c r="G27" s="242"/>
      <c r="H27" s="41"/>
      <c r="I27" s="41"/>
      <c r="J27" s="79"/>
      <c r="K27" s="44"/>
      <c r="L27" s="44"/>
      <c r="M27" s="44"/>
      <c r="N27" s="101"/>
      <c r="O27" s="44"/>
      <c r="P27" s="44"/>
      <c r="Q27" s="44"/>
      <c r="R27" s="44"/>
      <c r="S27" s="44"/>
      <c r="T27" s="44"/>
      <c r="U27" s="120"/>
      <c r="V27" s="120"/>
      <c r="W27" s="120"/>
      <c r="X27" s="120"/>
      <c r="Y27" s="101"/>
      <c r="Z27" s="44"/>
    </row>
    <row r="28" spans="1:26" x14ac:dyDescent="0.3">
      <c r="A28" s="44"/>
      <c r="B28" s="77"/>
      <c r="C28" s="257"/>
      <c r="D28" s="258"/>
      <c r="E28" s="259"/>
      <c r="F28" s="260"/>
      <c r="G28" s="261"/>
      <c r="H28" s="41"/>
      <c r="I28" s="41"/>
      <c r="J28" s="79"/>
      <c r="K28" s="44"/>
      <c r="L28" s="44"/>
      <c r="M28" s="44"/>
      <c r="N28" s="44"/>
      <c r="O28" s="44"/>
      <c r="P28" s="44"/>
      <c r="Q28" s="44"/>
      <c r="R28" s="44"/>
      <c r="S28" s="44"/>
      <c r="T28" s="44"/>
      <c r="U28" s="120"/>
      <c r="V28" s="120"/>
      <c r="W28" s="120"/>
      <c r="X28" s="120"/>
      <c r="Y28" s="44"/>
      <c r="Z28" s="44"/>
    </row>
    <row r="29" spans="1:26" x14ac:dyDescent="0.3">
      <c r="A29" s="44"/>
      <c r="B29" s="77"/>
      <c r="C29" s="254"/>
      <c r="D29" s="255"/>
      <c r="E29" s="256"/>
      <c r="F29" s="248"/>
      <c r="G29" s="249"/>
      <c r="H29" s="41"/>
      <c r="I29" s="41"/>
      <c r="J29" s="79"/>
      <c r="K29" s="44"/>
      <c r="L29" s="44"/>
      <c r="M29" s="44"/>
      <c r="N29" s="44"/>
      <c r="O29" s="44"/>
      <c r="P29" s="44"/>
      <c r="Q29" s="44"/>
      <c r="R29" s="44"/>
      <c r="S29" s="44"/>
      <c r="T29" s="44"/>
      <c r="U29" s="120"/>
      <c r="V29" s="120"/>
      <c r="W29" s="120"/>
      <c r="X29" s="120"/>
      <c r="Y29" s="44"/>
      <c r="Z29" s="44"/>
    </row>
    <row r="30" spans="1:26" x14ac:dyDescent="0.3">
      <c r="A30" s="44"/>
      <c r="B30" s="77"/>
      <c r="C30" s="254"/>
      <c r="D30" s="255"/>
      <c r="E30" s="256"/>
      <c r="F30" s="248"/>
      <c r="G30" s="249"/>
      <c r="H30" s="41"/>
      <c r="I30" s="41"/>
      <c r="J30" s="79"/>
      <c r="K30" s="44"/>
      <c r="L30" s="44"/>
      <c r="M30" s="44"/>
      <c r="N30" s="44"/>
      <c r="O30" s="44"/>
      <c r="P30" s="44"/>
      <c r="Q30" s="44"/>
      <c r="R30" s="44"/>
      <c r="S30" s="44"/>
      <c r="T30" s="44"/>
      <c r="U30" s="120"/>
      <c r="V30" s="120"/>
      <c r="W30" s="120"/>
      <c r="X30" s="120"/>
      <c r="Y30" s="44"/>
      <c r="Z30" s="44"/>
    </row>
    <row r="31" spans="1:26" x14ac:dyDescent="0.3">
      <c r="A31" s="44"/>
      <c r="B31" s="77"/>
      <c r="C31" s="254"/>
      <c r="D31" s="255"/>
      <c r="E31" s="256"/>
      <c r="F31" s="248"/>
      <c r="G31" s="249"/>
      <c r="H31" s="41"/>
      <c r="I31" s="41"/>
      <c r="J31" s="79"/>
      <c r="K31" s="44"/>
      <c r="L31" s="44"/>
      <c r="M31" s="44"/>
      <c r="N31" s="44"/>
      <c r="O31" s="44"/>
      <c r="P31" s="44"/>
      <c r="Q31" s="44"/>
      <c r="R31" s="44"/>
      <c r="S31" s="44"/>
      <c r="T31" s="44"/>
      <c r="U31" s="120"/>
      <c r="V31" s="120"/>
      <c r="W31" s="120"/>
      <c r="X31" s="120"/>
      <c r="Y31" s="44"/>
      <c r="Z31" s="44"/>
    </row>
    <row r="32" spans="1:26" x14ac:dyDescent="0.3">
      <c r="A32" s="44"/>
      <c r="B32" s="77"/>
      <c r="C32" s="254"/>
      <c r="D32" s="255"/>
      <c r="E32" s="256"/>
      <c r="F32" s="248"/>
      <c r="G32" s="249"/>
      <c r="H32" s="41"/>
      <c r="I32" s="41"/>
      <c r="J32" s="79"/>
      <c r="K32" s="44"/>
      <c r="L32" s="44"/>
      <c r="M32" s="44"/>
      <c r="N32" s="44"/>
      <c r="O32" s="44"/>
      <c r="P32" s="44"/>
      <c r="Q32" s="44"/>
      <c r="R32" s="44"/>
      <c r="S32" s="44"/>
      <c r="T32" s="44"/>
      <c r="U32" s="120"/>
      <c r="V32" s="120"/>
      <c r="W32" s="120"/>
      <c r="X32" s="120"/>
      <c r="Y32" s="44"/>
      <c r="Z32" s="44"/>
    </row>
    <row r="33" spans="1:26" x14ac:dyDescent="0.3">
      <c r="A33" s="44"/>
      <c r="B33" s="77"/>
      <c r="C33" s="254"/>
      <c r="D33" s="255"/>
      <c r="E33" s="256"/>
      <c r="F33" s="248"/>
      <c r="G33" s="249"/>
      <c r="H33" s="41"/>
      <c r="I33" s="41"/>
      <c r="J33" s="79"/>
      <c r="K33" s="44"/>
      <c r="L33" s="44"/>
      <c r="M33" s="44"/>
      <c r="N33" s="44"/>
      <c r="O33" s="44"/>
      <c r="P33" s="44"/>
      <c r="Q33" s="44"/>
      <c r="R33" s="44"/>
      <c r="S33" s="44"/>
      <c r="T33" s="44"/>
      <c r="U33" s="120"/>
      <c r="V33" s="120"/>
      <c r="W33" s="120"/>
      <c r="X33" s="120"/>
      <c r="Y33" s="44"/>
      <c r="Z33" s="44"/>
    </row>
    <row r="34" spans="1:26" x14ac:dyDescent="0.3">
      <c r="A34" s="44"/>
      <c r="B34" s="77"/>
      <c r="C34" s="41" t="s">
        <v>69</v>
      </c>
      <c r="D34" s="41"/>
      <c r="E34" s="41"/>
      <c r="F34" s="234">
        <v>0</v>
      </c>
      <c r="G34" s="235"/>
      <c r="H34" s="41"/>
      <c r="I34" s="41"/>
      <c r="J34" s="79"/>
      <c r="K34" s="44"/>
      <c r="L34" s="44"/>
      <c r="M34" s="44"/>
      <c r="N34" s="44"/>
      <c r="O34" s="44"/>
      <c r="P34" s="44"/>
      <c r="Q34" s="44"/>
      <c r="R34" s="44"/>
      <c r="S34" s="44"/>
      <c r="T34" s="44"/>
      <c r="U34" s="120"/>
      <c r="V34" s="120"/>
      <c r="W34" s="120"/>
      <c r="X34" s="120"/>
      <c r="Y34" s="44"/>
      <c r="Z34" s="44"/>
    </row>
    <row r="35" spans="1:26" ht="7.5" customHeight="1" thickBot="1" x14ac:dyDescent="0.35">
      <c r="A35" s="44"/>
      <c r="B35" s="88"/>
      <c r="C35" s="46"/>
      <c r="D35" s="46"/>
      <c r="E35" s="46"/>
      <c r="F35" s="46"/>
      <c r="G35" s="46"/>
      <c r="H35" s="46"/>
      <c r="I35" s="46"/>
      <c r="J35" s="89"/>
      <c r="K35" s="44"/>
      <c r="L35" s="44"/>
      <c r="M35" s="44"/>
      <c r="N35" s="44"/>
      <c r="O35" s="44"/>
      <c r="P35" s="44"/>
      <c r="Q35" s="44"/>
      <c r="R35" s="44"/>
      <c r="S35" s="44"/>
      <c r="T35" s="44"/>
      <c r="U35" s="120"/>
      <c r="V35" s="120"/>
      <c r="W35" s="120"/>
      <c r="X35" s="120"/>
      <c r="Y35" s="44"/>
      <c r="Z35" s="44"/>
    </row>
    <row r="36" spans="1:26" ht="7.5" customHeight="1" x14ac:dyDescent="0.3">
      <c r="A36" s="44"/>
      <c r="B36" s="44"/>
      <c r="C36" s="44"/>
      <c r="D36" s="44"/>
      <c r="E36" s="44"/>
      <c r="F36" s="44"/>
      <c r="G36" s="44"/>
      <c r="H36" s="44"/>
      <c r="I36" s="44"/>
      <c r="J36" s="44"/>
      <c r="K36" s="44"/>
      <c r="L36" s="44"/>
      <c r="M36" s="44"/>
      <c r="N36" s="44"/>
      <c r="O36" s="44"/>
      <c r="P36" s="44"/>
      <c r="Q36" s="44"/>
      <c r="R36" s="44"/>
      <c r="S36" s="44"/>
      <c r="T36" s="44"/>
      <c r="U36" s="120"/>
      <c r="V36" s="120"/>
      <c r="W36" s="120"/>
      <c r="X36" s="120"/>
      <c r="Y36" s="44"/>
      <c r="Z36" s="44"/>
    </row>
    <row r="37" spans="1:26" x14ac:dyDescent="0.3">
      <c r="A37" s="44"/>
      <c r="B37" s="73"/>
      <c r="C37" s="251" t="s">
        <v>50</v>
      </c>
      <c r="D37" s="251"/>
      <c r="E37" s="251"/>
      <c r="F37" s="251"/>
      <c r="G37" s="102"/>
      <c r="H37" s="39"/>
      <c r="I37" s="39"/>
      <c r="J37" s="74"/>
      <c r="K37" s="44"/>
      <c r="L37" s="44"/>
      <c r="M37" s="44"/>
      <c r="N37" s="44"/>
      <c r="O37" s="44"/>
      <c r="P37" s="44"/>
      <c r="Q37" s="44"/>
      <c r="R37" s="44"/>
      <c r="S37" s="44"/>
      <c r="T37" s="44"/>
      <c r="U37" s="120"/>
      <c r="V37" s="120"/>
      <c r="W37" s="120"/>
      <c r="X37" s="120"/>
      <c r="Y37" s="44"/>
      <c r="Z37" s="44"/>
    </row>
    <row r="38" spans="1:26" x14ac:dyDescent="0.3">
      <c r="A38" s="44"/>
      <c r="B38" s="77"/>
      <c r="C38" s="252"/>
      <c r="D38" s="252"/>
      <c r="E38" s="252"/>
      <c r="F38" s="252"/>
      <c r="G38" s="103"/>
      <c r="H38" s="113"/>
      <c r="I38" s="41"/>
      <c r="J38" s="79"/>
      <c r="K38" s="44"/>
      <c r="L38" s="44"/>
      <c r="M38" s="44"/>
      <c r="N38" s="44"/>
      <c r="O38" s="44"/>
      <c r="P38" s="44"/>
      <c r="Q38" s="44"/>
      <c r="R38" s="44"/>
      <c r="S38" s="44"/>
      <c r="T38" s="44"/>
      <c r="U38" s="120"/>
      <c r="V38" s="120"/>
      <c r="W38" s="120"/>
      <c r="X38" s="120"/>
      <c r="Y38" s="44"/>
      <c r="Z38" s="44"/>
    </row>
    <row r="39" spans="1:26" ht="7.5" customHeight="1" thickBot="1" x14ac:dyDescent="0.35">
      <c r="A39" s="44"/>
      <c r="B39" s="88"/>
      <c r="C39" s="253"/>
      <c r="D39" s="253"/>
      <c r="E39" s="253"/>
      <c r="F39" s="253"/>
      <c r="G39" s="104"/>
      <c r="H39" s="46"/>
      <c r="I39" s="46"/>
      <c r="J39" s="89"/>
      <c r="K39" s="44"/>
      <c r="L39" s="44"/>
      <c r="M39" s="44"/>
      <c r="N39" s="44"/>
      <c r="O39" s="44"/>
      <c r="P39" s="44"/>
      <c r="Q39" s="44"/>
      <c r="R39" s="44"/>
      <c r="S39" s="44"/>
      <c r="T39" s="44"/>
      <c r="U39" s="120"/>
      <c r="V39" s="120"/>
      <c r="W39" s="120"/>
      <c r="X39" s="120"/>
      <c r="Y39" s="44"/>
      <c r="Z39" s="44"/>
    </row>
    <row r="40" spans="1:26" ht="7.5" customHeight="1" x14ac:dyDescent="0.3">
      <c r="A40" s="44"/>
      <c r="B40" s="41"/>
      <c r="C40" s="41"/>
      <c r="D40" s="41"/>
      <c r="E40" s="41"/>
      <c r="F40" s="41"/>
      <c r="G40" s="41"/>
      <c r="H40" s="41"/>
      <c r="I40" s="41"/>
      <c r="J40" s="41"/>
      <c r="K40" s="44"/>
      <c r="L40" s="44"/>
      <c r="M40" s="44"/>
      <c r="N40" s="44"/>
      <c r="O40" s="44"/>
      <c r="P40" s="44"/>
      <c r="Q40" s="44"/>
      <c r="R40" s="44"/>
      <c r="S40" s="44"/>
      <c r="T40" s="44"/>
      <c r="U40" s="120"/>
      <c r="V40" s="120"/>
      <c r="W40" s="120"/>
      <c r="X40" s="120"/>
      <c r="Y40" s="44"/>
      <c r="Z40" s="44"/>
    </row>
    <row r="41" spans="1:26" ht="7.5" customHeight="1" x14ac:dyDescent="0.3">
      <c r="B41" s="7"/>
      <c r="C41" s="8"/>
      <c r="D41" s="8"/>
      <c r="E41" s="8"/>
      <c r="F41" s="8"/>
      <c r="G41" s="8"/>
      <c r="H41" s="8"/>
      <c r="I41" s="8"/>
      <c r="J41" s="9"/>
      <c r="U41" s="120"/>
      <c r="V41" s="120"/>
      <c r="W41" s="120"/>
      <c r="X41" s="120"/>
    </row>
    <row r="42" spans="1:26" x14ac:dyDescent="0.3">
      <c r="B42" s="10"/>
      <c r="C42" s="105" t="s">
        <v>32</v>
      </c>
      <c r="D42" s="2"/>
      <c r="E42" s="2"/>
      <c r="F42" s="211"/>
      <c r="G42" s="212"/>
      <c r="H42" s="2"/>
      <c r="I42" s="2"/>
      <c r="J42" s="11"/>
      <c r="U42" s="120"/>
      <c r="V42" s="120"/>
      <c r="W42" s="120"/>
      <c r="X42" s="120"/>
    </row>
    <row r="43" spans="1:26" ht="7.5" customHeight="1" x14ac:dyDescent="0.3">
      <c r="B43" s="10"/>
      <c r="C43" s="105"/>
      <c r="D43" s="2"/>
      <c r="E43" s="2"/>
      <c r="F43" s="114"/>
      <c r="G43" s="114"/>
      <c r="H43" s="2"/>
      <c r="I43" s="2"/>
      <c r="J43" s="11"/>
      <c r="U43" s="120"/>
      <c r="V43" s="120"/>
      <c r="W43" s="120"/>
      <c r="X43" s="120"/>
    </row>
    <row r="44" spans="1:26" x14ac:dyDescent="0.3">
      <c r="B44" s="10"/>
      <c r="C44" s="227" t="s">
        <v>73</v>
      </c>
      <c r="D44" s="227"/>
      <c r="E44" s="227"/>
      <c r="F44" s="213">
        <v>0</v>
      </c>
      <c r="G44" s="214"/>
      <c r="H44" s="118">
        <v>0</v>
      </c>
      <c r="I44" s="2"/>
      <c r="J44" s="11"/>
      <c r="U44" s="120"/>
      <c r="V44" s="120"/>
      <c r="W44" s="120"/>
      <c r="X44" s="120"/>
    </row>
    <row r="45" spans="1:26" ht="7.5" customHeight="1" x14ac:dyDescent="0.3">
      <c r="B45" s="10"/>
      <c r="C45" s="105"/>
      <c r="D45" s="2"/>
      <c r="E45" s="2"/>
      <c r="F45" s="114"/>
      <c r="G45" s="114"/>
      <c r="H45" s="2"/>
      <c r="I45" s="2"/>
      <c r="J45" s="11"/>
      <c r="U45" s="120"/>
      <c r="V45" s="120"/>
      <c r="W45" s="120"/>
      <c r="X45" s="120"/>
    </row>
    <row r="46" spans="1:26" x14ac:dyDescent="0.3">
      <c r="B46" s="10"/>
      <c r="C46" s="227" t="s">
        <v>63</v>
      </c>
      <c r="D46" s="227"/>
      <c r="E46" s="228"/>
      <c r="F46" s="213">
        <v>0</v>
      </c>
      <c r="G46" s="214"/>
      <c r="H46" s="52"/>
      <c r="I46" s="52"/>
      <c r="J46" s="11"/>
      <c r="U46" s="120"/>
      <c r="V46" s="120"/>
      <c r="W46" s="120"/>
      <c r="X46" s="120"/>
    </row>
    <row r="47" spans="1:26" ht="7.5" customHeight="1" x14ac:dyDescent="0.3">
      <c r="B47" s="10"/>
      <c r="C47" s="51"/>
      <c r="D47" s="227"/>
      <c r="E47" s="227"/>
      <c r="F47" s="227"/>
      <c r="G47" s="166"/>
      <c r="H47" s="52"/>
      <c r="I47" s="52"/>
      <c r="J47" s="11"/>
      <c r="U47" s="2"/>
      <c r="V47" s="116"/>
      <c r="W47" s="2"/>
      <c r="X47" s="21"/>
    </row>
    <row r="48" spans="1:26" x14ac:dyDescent="0.3">
      <c r="B48" s="10"/>
      <c r="C48" s="227" t="s">
        <v>60</v>
      </c>
      <c r="D48" s="227"/>
      <c r="E48" s="228"/>
      <c r="F48" s="213">
        <v>0</v>
      </c>
      <c r="G48" s="214"/>
      <c r="H48" s="118">
        <v>0</v>
      </c>
      <c r="J48" s="11"/>
      <c r="U48" s="2"/>
      <c r="V48" s="2"/>
      <c r="W48" s="2"/>
    </row>
    <row r="49" spans="2:23" ht="7.5" customHeight="1" thickBot="1" x14ac:dyDescent="0.35">
      <c r="B49" s="12"/>
      <c r="C49" s="17"/>
      <c r="D49" s="17"/>
      <c r="E49" s="17"/>
      <c r="F49" s="17"/>
      <c r="G49" s="17"/>
      <c r="H49" s="17"/>
      <c r="I49" s="17"/>
      <c r="J49" s="15"/>
      <c r="U49" s="2"/>
      <c r="V49" s="116"/>
      <c r="W49" s="2"/>
    </row>
    <row r="50" spans="2:23" ht="7.5" customHeight="1" x14ac:dyDescent="0.3"/>
    <row r="51" spans="2:23" x14ac:dyDescent="0.3">
      <c r="B51" s="7"/>
      <c r="C51" s="106" t="s">
        <v>70</v>
      </c>
      <c r="D51" s="18"/>
      <c r="E51" s="18"/>
      <c r="F51" s="18"/>
      <c r="G51" s="18"/>
      <c r="H51" s="34"/>
      <c r="I51" s="18"/>
      <c r="J51" s="9"/>
    </row>
    <row r="52" spans="2:23" ht="7.5" customHeight="1" x14ac:dyDescent="0.3">
      <c r="B52" s="10"/>
      <c r="J52" s="11"/>
    </row>
    <row r="53" spans="2:23" ht="7.5" customHeight="1" x14ac:dyDescent="0.3">
      <c r="B53" s="10"/>
      <c r="C53" s="232" t="s">
        <v>31</v>
      </c>
      <c r="D53" s="232"/>
      <c r="E53" s="232"/>
      <c r="F53" s="232"/>
      <c r="G53" s="232"/>
      <c r="H53" s="232"/>
      <c r="I53" s="232"/>
      <c r="J53" s="11"/>
      <c r="M53" s="119"/>
      <c r="N53" s="119"/>
      <c r="O53" s="119"/>
      <c r="P53" s="119"/>
      <c r="Q53" s="119"/>
      <c r="R53" s="119"/>
      <c r="S53" s="119"/>
    </row>
    <row r="54" spans="2:23" ht="15.6" x14ac:dyDescent="0.3">
      <c r="B54" s="10"/>
      <c r="C54" s="232"/>
      <c r="D54" s="232"/>
      <c r="E54" s="232"/>
      <c r="F54" s="232"/>
      <c r="G54" s="232"/>
      <c r="H54" s="232"/>
      <c r="I54" s="232"/>
      <c r="J54" s="11"/>
      <c r="M54" s="119"/>
      <c r="N54" s="119"/>
      <c r="O54" s="119"/>
      <c r="P54" s="119"/>
      <c r="Q54" s="119"/>
      <c r="R54" s="119"/>
      <c r="S54" s="119"/>
    </row>
    <row r="55" spans="2:23" ht="15.6" x14ac:dyDescent="0.3">
      <c r="B55" s="10"/>
      <c r="C55" s="232"/>
      <c r="D55" s="232"/>
      <c r="E55" s="232"/>
      <c r="F55" s="232"/>
      <c r="G55" s="232"/>
      <c r="H55" s="232"/>
      <c r="I55" s="232"/>
      <c r="J55" s="11"/>
      <c r="M55" s="119"/>
      <c r="N55" s="119"/>
      <c r="O55" s="119"/>
      <c r="P55" s="119"/>
      <c r="Q55" s="119"/>
      <c r="R55" s="119"/>
      <c r="S55" s="119"/>
    </row>
    <row r="56" spans="2:23" ht="15.6" x14ac:dyDescent="0.3">
      <c r="B56" s="10"/>
      <c r="C56" s="232"/>
      <c r="D56" s="232"/>
      <c r="E56" s="232"/>
      <c r="F56" s="232"/>
      <c r="G56" s="232"/>
      <c r="H56" s="232"/>
      <c r="I56" s="232"/>
      <c r="J56" s="11"/>
      <c r="M56" s="119"/>
      <c r="N56" s="119"/>
      <c r="O56" s="119"/>
      <c r="P56" s="119"/>
      <c r="Q56" s="119"/>
      <c r="R56" s="119"/>
      <c r="S56" s="119"/>
    </row>
    <row r="57" spans="2:23" ht="7.5" customHeight="1" thickBot="1" x14ac:dyDescent="0.35">
      <c r="B57" s="12"/>
      <c r="C57" s="17"/>
      <c r="D57" s="17"/>
      <c r="E57" s="17"/>
      <c r="F57" s="17"/>
      <c r="G57" s="17"/>
      <c r="H57" s="35"/>
      <c r="I57" s="17"/>
      <c r="J57" s="15"/>
    </row>
    <row r="58" spans="2:23" ht="7.5" customHeight="1" x14ac:dyDescent="0.3">
      <c r="H58" s="21"/>
    </row>
    <row r="59" spans="2:23" ht="7.5" customHeight="1" x14ac:dyDescent="0.3">
      <c r="H59" s="21"/>
    </row>
  </sheetData>
  <sheetProtection sheet="1" objects="1" scenarios="1"/>
  <mergeCells count="41">
    <mergeCell ref="H13:I13"/>
    <mergeCell ref="D5:I5"/>
    <mergeCell ref="M5:M6"/>
    <mergeCell ref="N5:N6"/>
    <mergeCell ref="O5:O6"/>
    <mergeCell ref="W5:W6"/>
    <mergeCell ref="D7:F7"/>
    <mergeCell ref="H7:I7"/>
    <mergeCell ref="D11:E11"/>
    <mergeCell ref="H11:I11"/>
    <mergeCell ref="U5:U6"/>
    <mergeCell ref="V5:V6"/>
    <mergeCell ref="H15:I15"/>
    <mergeCell ref="H21:I21"/>
    <mergeCell ref="E23:F23"/>
    <mergeCell ref="H23:I23"/>
    <mergeCell ref="C27:E27"/>
    <mergeCell ref="F27:G27"/>
    <mergeCell ref="C28:E28"/>
    <mergeCell ref="F28:G28"/>
    <mergeCell ref="C29:E29"/>
    <mergeCell ref="F29:G29"/>
    <mergeCell ref="C30:E30"/>
    <mergeCell ref="F30:G30"/>
    <mergeCell ref="C31:E31"/>
    <mergeCell ref="F31:G31"/>
    <mergeCell ref="C32:E32"/>
    <mergeCell ref="F32:G32"/>
    <mergeCell ref="C33:E33"/>
    <mergeCell ref="F33:G33"/>
    <mergeCell ref="C48:E48"/>
    <mergeCell ref="F48:G48"/>
    <mergeCell ref="C53:I56"/>
    <mergeCell ref="D47:F47"/>
    <mergeCell ref="F34:G34"/>
    <mergeCell ref="C37:F39"/>
    <mergeCell ref="F42:G42"/>
    <mergeCell ref="C44:E44"/>
    <mergeCell ref="F44:G44"/>
    <mergeCell ref="C46:E46"/>
    <mergeCell ref="F46:G46"/>
  </mergeCells>
  <conditionalFormatting sqref="D13">
    <cfRule type="expression" dxfId="9" priority="5">
      <formula>AND(UsefulLife&lt;&gt;0,LeaseTerm&gt;UsefulLife)</formula>
    </cfRule>
  </conditionalFormatting>
  <conditionalFormatting sqref="C53">
    <cfRule type="expression" dxfId="8" priority="4">
      <formula>$AP$4="Limit"</formula>
    </cfRule>
  </conditionalFormatting>
  <conditionalFormatting sqref="M53">
    <cfRule type="expression" dxfId="7" priority="3">
      <formula>$AP$4="Lease"</formula>
    </cfRule>
  </conditionalFormatting>
  <conditionalFormatting sqref="M53">
    <cfRule type="expression" dxfId="6" priority="2">
      <formula>$AP$4="Limit"</formula>
    </cfRule>
  </conditionalFormatting>
  <conditionalFormatting sqref="H48">
    <cfRule type="cellIs" dxfId="5" priority="1" operator="greaterThan">
      <formula>0.1</formula>
    </cfRule>
  </conditionalFormatting>
  <dataValidations count="3">
    <dataValidation type="whole" operator="greaterThanOrEqual" allowBlank="1" showInputMessage="1" showErrorMessage="1" errorTitle="Useful Life" error="Useful Life must be equal to or greater than the Lease Term." sqref="D15">
      <formula1>D13</formula1>
    </dataValidation>
    <dataValidation type="date" operator="greaterThanOrEqual" allowBlank="1" showInputMessage="1" showErrorMessage="1" errorTitle="Invalid Date" error="Please enter a date equal to or greater than today." sqref="D11:E11">
      <formula1>TODAY()</formula1>
    </dataValidation>
    <dataValidation type="list" allowBlank="1" showInputMessage="1" showErrorMessage="1" sqref="H38">
      <formula1>"Yes,No"</formula1>
    </dataValidation>
  </dataValidations>
  <hyperlinks>
    <hyperlink ref="C5" location="'Guidance - Read Me First'!B89" display="Proposed Acquisition: "/>
    <hyperlink ref="C7" location="'Guidance - Read Me First'!B90" display="Prepared By: "/>
    <hyperlink ref="G7" location="'Guidance - Read Me First'!B91" display="Date: "/>
    <hyperlink ref="C11" location="'Guidance - Read Me First'!B92" display="Start/Buy Date: "/>
    <hyperlink ref="G11" location="'Guidance - Read Me First'!B97" display="Buy Price: "/>
    <hyperlink ref="C13" location="'Guidance - Read Me First'!B93" display="Lease Term (Years): "/>
    <hyperlink ref="C15" location="'Guidance - Read Me First'!B94" display="Asset Useful Life (Years): "/>
    <hyperlink ref="C17" location="'Guidance - Read Me First'!B96" display="Annual Discount Rate: "/>
    <hyperlink ref="G13" location="'Guidance - Read Me First'!B98" display="Trade-in/Discount: "/>
    <hyperlink ref="G15" location="'Guidance - Read Me First'!B99" display="Salvage/Residual Value: "/>
    <hyperlink ref="D23" location="'Guidance - Read Me First'!B100" display="Annual Maintenance &amp; Other Costs: "/>
    <hyperlink ref="D21" location="'Guidance - Read Me First'!B99" display="Annual Lease Payments: "/>
    <hyperlink ref="C37:F39" location="'Guidance - Read Me First'!B102" display="Do you have sufficient funds to buy the asset and meet the school's future cash flow requirements?"/>
    <hyperlink ref="C42" location="'Guidance - Read Me First'!B103" display="What is this year's Operations Grant? "/>
    <hyperlink ref="C48" location="'Guidance - Read Me First'!C46" display="What is your current Borrowing Liability? "/>
    <hyperlink ref="C51" location="'Guidance - Read Me First'!B107" display="Inputs Result"/>
    <hyperlink ref="C48:E48" location="'Guidance - Read Me First'!B106" display="Total expected annual borrowing and interest payments"/>
    <hyperlink ref="C44:E44" location="'Guidance - Read Me First'!B104" display="Annual Existing Borrowing Commitments"/>
    <hyperlink ref="C46:E46" location="'Guidance - Read Me First'!B105" display="New annual borrowing and interest payments"/>
    <hyperlink ref="C26" location="'Guidance - Read Me First'!B101" display="Annual Existing Borrowing Commitments"/>
    <hyperlink ref="O5:O6" location="'Guidance - Read Me First'!B108" display="Opportunity Cost (Interest Foregone)"/>
  </hyperlinks>
  <pageMargins left="0.70866141732283472" right="0.70866141732283472" top="0.74803149606299213" bottom="0.74803149606299213" header="0.31496062992125984" footer="0.31496062992125984"/>
  <pageSetup paperSize="8" scale="73" orientation="landscape" r:id="rId1"/>
  <headerFooter>
    <oddFooter>&amp;L&amp;F&amp;C&amp;A&amp;R&amp;D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P59"/>
  <sheetViews>
    <sheetView showGridLines="0" showRowColHeaders="0" zoomScale="90" zoomScaleNormal="90" workbookViewId="0">
      <selection activeCell="Z10" sqref="Z10"/>
    </sheetView>
  </sheetViews>
  <sheetFormatPr defaultRowHeight="14.4" x14ac:dyDescent="0.3"/>
  <cols>
    <col min="1" max="1" width="3.5546875" customWidth="1"/>
    <col min="2" max="2" width="1.44140625" customWidth="1"/>
    <col min="3" max="3" width="23.6640625" bestFit="1" customWidth="1"/>
    <col min="10" max="10" width="1.44140625" customWidth="1"/>
    <col min="11" max="11" width="3.5546875" customWidth="1"/>
    <col min="12" max="12" width="1.44140625" customWidth="1"/>
    <col min="13" max="13" width="17" customWidth="1"/>
    <col min="14" max="14" width="17.109375" customWidth="1"/>
    <col min="15" max="15" width="20.44140625" customWidth="1"/>
    <col min="16" max="16" width="13.44140625" bestFit="1" customWidth="1"/>
    <col min="17" max="17" width="17.44140625" bestFit="1" customWidth="1"/>
    <col min="18" max="18" width="1.44140625" customWidth="1"/>
    <col min="19" max="19" width="3.5546875" customWidth="1"/>
    <col min="20" max="20" width="1.44140625" customWidth="1"/>
    <col min="21" max="21" width="17" customWidth="1"/>
    <col min="22" max="22" width="15.33203125" customWidth="1"/>
    <col min="23" max="23" width="18.5546875" customWidth="1"/>
    <col min="24" max="24" width="13.44140625" bestFit="1" customWidth="1"/>
    <col min="25" max="25" width="17.44140625" bestFit="1" customWidth="1"/>
    <col min="26" max="26" width="1.44140625" customWidth="1"/>
  </cols>
  <sheetData>
    <row r="1" spans="1:42" ht="7.5" customHeight="1" x14ac:dyDescent="0.3">
      <c r="A1" s="44"/>
      <c r="B1" s="44"/>
      <c r="C1" s="44"/>
      <c r="D1" s="44"/>
      <c r="E1" s="44"/>
      <c r="F1" s="44"/>
      <c r="G1" s="44"/>
      <c r="H1" s="44"/>
      <c r="I1" s="44"/>
      <c r="J1" s="44"/>
      <c r="K1" s="44"/>
      <c r="L1" s="44"/>
      <c r="M1" s="44"/>
      <c r="N1" s="44"/>
      <c r="O1" s="44"/>
      <c r="P1" s="44"/>
      <c r="Q1" s="44"/>
      <c r="R1" s="44"/>
      <c r="S1" s="44"/>
      <c r="T1" s="44"/>
      <c r="U1" s="44"/>
      <c r="V1" s="44"/>
      <c r="W1" s="44"/>
      <c r="X1" s="44"/>
      <c r="Y1" s="44"/>
      <c r="Z1" s="44"/>
      <c r="AO1" t="s">
        <v>30</v>
      </c>
      <c r="AP1" s="21">
        <f>Q19</f>
        <v>2362</v>
      </c>
    </row>
    <row r="2" spans="1:42" x14ac:dyDescent="0.3">
      <c r="A2" s="44"/>
      <c r="B2" s="70"/>
      <c r="C2" s="71" t="s">
        <v>0</v>
      </c>
      <c r="D2" s="71"/>
      <c r="E2" s="71"/>
      <c r="F2" s="71"/>
      <c r="G2" s="71"/>
      <c r="H2" s="71"/>
      <c r="I2" s="71"/>
      <c r="J2" s="44"/>
      <c r="K2" s="44"/>
      <c r="L2" s="44"/>
      <c r="M2" s="44"/>
      <c r="N2" s="44"/>
      <c r="O2" s="44"/>
      <c r="P2" s="44"/>
      <c r="Q2" s="44"/>
      <c r="R2" s="44"/>
      <c r="S2" s="44"/>
      <c r="T2" s="44"/>
      <c r="U2" s="44"/>
      <c r="V2" s="44"/>
      <c r="W2" s="44"/>
      <c r="X2" s="44"/>
      <c r="Y2" s="44"/>
      <c r="Z2" s="44"/>
      <c r="AO2" t="s">
        <v>29</v>
      </c>
      <c r="AP2" s="21">
        <f>Y19</f>
        <v>2545</v>
      </c>
    </row>
    <row r="3" spans="1:42" ht="7.5" customHeight="1" x14ac:dyDescent="0.3">
      <c r="A3" s="44"/>
      <c r="B3" s="72"/>
      <c r="C3" s="72"/>
      <c r="D3" s="72"/>
      <c r="E3" s="72"/>
      <c r="F3" s="72"/>
      <c r="G3" s="72"/>
      <c r="H3" s="72"/>
      <c r="I3" s="72"/>
      <c r="J3" s="44"/>
      <c r="K3" s="44"/>
      <c r="L3" s="44"/>
      <c r="M3" s="44"/>
      <c r="N3" s="44"/>
      <c r="O3" s="44"/>
      <c r="P3" s="44"/>
      <c r="Q3" s="44"/>
      <c r="R3" s="44"/>
      <c r="S3" s="44"/>
      <c r="T3" s="44"/>
      <c r="U3" s="44"/>
      <c r="V3" s="44"/>
      <c r="W3" s="44"/>
      <c r="X3" s="44"/>
      <c r="Y3" s="44"/>
      <c r="Z3" s="44"/>
    </row>
    <row r="4" spans="1:42" x14ac:dyDescent="0.3">
      <c r="A4" s="44"/>
      <c r="B4" s="73"/>
      <c r="C4" s="39"/>
      <c r="D4" s="39"/>
      <c r="E4" s="39"/>
      <c r="F4" s="39"/>
      <c r="G4" s="39"/>
      <c r="H4" s="39"/>
      <c r="I4" s="39"/>
      <c r="J4" s="74"/>
      <c r="K4" s="44"/>
      <c r="L4" s="73"/>
      <c r="M4" s="75" t="s">
        <v>11</v>
      </c>
      <c r="N4" s="75"/>
      <c r="O4" s="75"/>
      <c r="P4" s="75"/>
      <c r="Q4" s="75"/>
      <c r="R4" s="74"/>
      <c r="S4" s="44"/>
      <c r="T4" s="73"/>
      <c r="U4" s="76" t="s">
        <v>10</v>
      </c>
      <c r="V4" s="76"/>
      <c r="W4" s="76"/>
      <c r="X4" s="76"/>
      <c r="Y4" s="76"/>
      <c r="Z4" s="74"/>
      <c r="AP4" t="str">
        <f>IF(AND(H38="No",AP5&gt;0.1),"Limit",IF(AND(H38="Yes",Q19&lt;Y19),"buy","lease"))</f>
        <v>buy</v>
      </c>
    </row>
    <row r="5" spans="1:42" ht="15" customHeight="1" x14ac:dyDescent="0.3">
      <c r="A5" s="44"/>
      <c r="B5" s="77"/>
      <c r="C5" s="78" t="s">
        <v>1</v>
      </c>
      <c r="D5" s="243" t="s">
        <v>57</v>
      </c>
      <c r="E5" s="244"/>
      <c r="F5" s="244"/>
      <c r="G5" s="244"/>
      <c r="H5" s="244"/>
      <c r="I5" s="245"/>
      <c r="J5" s="79"/>
      <c r="K5" s="44"/>
      <c r="L5" s="77"/>
      <c r="M5" s="242" t="s">
        <v>15</v>
      </c>
      <c r="N5" s="242" t="s">
        <v>16</v>
      </c>
      <c r="O5" s="242" t="s">
        <v>17</v>
      </c>
      <c r="P5" s="80" t="s">
        <v>18</v>
      </c>
      <c r="Q5" s="80"/>
      <c r="R5" s="79"/>
      <c r="S5" s="44"/>
      <c r="T5" s="77"/>
      <c r="U5" s="242" t="s">
        <v>15</v>
      </c>
      <c r="V5" s="242" t="s">
        <v>12</v>
      </c>
      <c r="W5" s="242" t="s">
        <v>16</v>
      </c>
      <c r="X5" s="80" t="s">
        <v>18</v>
      </c>
      <c r="Y5" s="80"/>
      <c r="Z5" s="79"/>
      <c r="AP5">
        <f>IFERROR((F37)/F31,0)</f>
        <v>0</v>
      </c>
    </row>
    <row r="6" spans="1:42" x14ac:dyDescent="0.3">
      <c r="A6" s="44"/>
      <c r="B6" s="77"/>
      <c r="C6" s="40"/>
      <c r="D6" s="41"/>
      <c r="E6" s="41"/>
      <c r="F6" s="40"/>
      <c r="G6" s="41"/>
      <c r="H6" s="41"/>
      <c r="I6" s="41"/>
      <c r="J6" s="79"/>
      <c r="K6" s="44"/>
      <c r="L6" s="77"/>
      <c r="M6" s="242"/>
      <c r="N6" s="242"/>
      <c r="O6" s="242"/>
      <c r="P6" s="81" t="s">
        <v>19</v>
      </c>
      <c r="Q6" s="81" t="s">
        <v>20</v>
      </c>
      <c r="R6" s="79"/>
      <c r="S6" s="44"/>
      <c r="T6" s="77"/>
      <c r="U6" s="242"/>
      <c r="V6" s="242"/>
      <c r="W6" s="242"/>
      <c r="X6" s="81" t="s">
        <v>19</v>
      </c>
      <c r="Y6" s="81" t="s">
        <v>20</v>
      </c>
      <c r="Z6" s="79"/>
    </row>
    <row r="7" spans="1:42" x14ac:dyDescent="0.3">
      <c r="A7" s="44"/>
      <c r="B7" s="77"/>
      <c r="C7" s="78" t="s">
        <v>2</v>
      </c>
      <c r="D7" s="243" t="s">
        <v>58</v>
      </c>
      <c r="E7" s="244"/>
      <c r="F7" s="245"/>
      <c r="G7" s="78" t="s">
        <v>3</v>
      </c>
      <c r="H7" s="218">
        <v>43563</v>
      </c>
      <c r="I7" s="219"/>
      <c r="J7" s="79"/>
      <c r="K7" s="44"/>
      <c r="L7" s="82">
        <v>1</v>
      </c>
      <c r="M7" s="83">
        <v>43930</v>
      </c>
      <c r="N7" s="84">
        <v>100</v>
      </c>
      <c r="O7" s="85">
        <v>120</v>
      </c>
      <c r="P7" s="85">
        <v>220</v>
      </c>
      <c r="Q7" s="85">
        <v>220</v>
      </c>
      <c r="R7" s="79"/>
      <c r="S7" s="44"/>
      <c r="T7" s="77"/>
      <c r="U7" s="83">
        <v>43930</v>
      </c>
      <c r="V7" s="86">
        <v>600</v>
      </c>
      <c r="W7" s="87">
        <v>50</v>
      </c>
      <c r="X7" s="85">
        <v>650</v>
      </c>
      <c r="Y7" s="85">
        <v>650</v>
      </c>
      <c r="Z7" s="79"/>
    </row>
    <row r="8" spans="1:42" ht="15" thickBot="1" x14ac:dyDescent="0.35">
      <c r="A8" s="44"/>
      <c r="B8" s="88"/>
      <c r="C8" s="42"/>
      <c r="D8" s="43"/>
      <c r="E8" s="43"/>
      <c r="F8" s="43"/>
      <c r="G8" s="43"/>
      <c r="H8" s="43"/>
      <c r="I8" s="43"/>
      <c r="J8" s="89"/>
      <c r="K8" s="44"/>
      <c r="L8" s="82">
        <v>2</v>
      </c>
      <c r="M8" s="83">
        <v>44295</v>
      </c>
      <c r="N8" s="84">
        <v>100</v>
      </c>
      <c r="O8" s="85">
        <v>84</v>
      </c>
      <c r="P8" s="85">
        <v>184</v>
      </c>
      <c r="Q8" s="85">
        <v>174</v>
      </c>
      <c r="R8" s="79">
        <v>600</v>
      </c>
      <c r="S8" s="44"/>
      <c r="T8" s="77"/>
      <c r="U8" s="83">
        <v>44295</v>
      </c>
      <c r="V8" s="86">
        <v>600</v>
      </c>
      <c r="W8" s="87">
        <v>50</v>
      </c>
      <c r="X8" s="85">
        <v>650</v>
      </c>
      <c r="Y8" s="85">
        <v>613</v>
      </c>
      <c r="Z8" s="79">
        <v>866.66666666666663</v>
      </c>
    </row>
    <row r="9" spans="1:42" x14ac:dyDescent="0.3">
      <c r="A9" s="44"/>
      <c r="B9" s="44"/>
      <c r="C9" s="44"/>
      <c r="D9" s="44"/>
      <c r="E9" s="44"/>
      <c r="F9" s="44"/>
      <c r="G9" s="44"/>
      <c r="H9" s="44"/>
      <c r="I9" s="44"/>
      <c r="J9" s="44"/>
      <c r="K9" s="44"/>
      <c r="L9" s="82">
        <v>3</v>
      </c>
      <c r="M9" s="83">
        <v>44660</v>
      </c>
      <c r="N9" s="84">
        <v>100</v>
      </c>
      <c r="O9" s="85">
        <v>48</v>
      </c>
      <c r="P9" s="85">
        <v>148</v>
      </c>
      <c r="Q9" s="85">
        <v>132</v>
      </c>
      <c r="R9" s="79">
        <v>600</v>
      </c>
      <c r="S9" s="44"/>
      <c r="T9" s="77"/>
      <c r="U9" s="83">
        <v>44660</v>
      </c>
      <c r="V9" s="86">
        <v>600</v>
      </c>
      <c r="W9" s="87">
        <v>50</v>
      </c>
      <c r="X9" s="85">
        <v>650</v>
      </c>
      <c r="Y9" s="85">
        <v>578</v>
      </c>
      <c r="Z9" s="79">
        <v>866.66666666666663</v>
      </c>
    </row>
    <row r="10" spans="1:42" x14ac:dyDescent="0.3">
      <c r="A10" s="44"/>
      <c r="B10" s="73"/>
      <c r="C10" s="39"/>
      <c r="D10" s="39"/>
      <c r="E10" s="39"/>
      <c r="F10" s="39"/>
      <c r="G10" s="39"/>
      <c r="H10" s="39"/>
      <c r="I10" s="39"/>
      <c r="J10" s="74"/>
      <c r="K10" s="44"/>
      <c r="L10" s="82">
        <v>4</v>
      </c>
      <c r="M10" s="83">
        <v>45025</v>
      </c>
      <c r="N10" s="84">
        <v>100</v>
      </c>
      <c r="O10" s="85">
        <v>12</v>
      </c>
      <c r="P10" s="85">
        <v>112</v>
      </c>
      <c r="Q10" s="85">
        <v>94</v>
      </c>
      <c r="R10" s="79">
        <v>600</v>
      </c>
      <c r="S10" s="44"/>
      <c r="T10" s="77"/>
      <c r="U10" s="83">
        <v>45025</v>
      </c>
      <c r="V10" s="86">
        <v>600</v>
      </c>
      <c r="W10" s="87">
        <v>50</v>
      </c>
      <c r="X10" s="85">
        <v>650</v>
      </c>
      <c r="Y10" s="85">
        <v>546</v>
      </c>
      <c r="Z10" s="79">
        <v>866.66666666666663</v>
      </c>
    </row>
    <row r="11" spans="1:42" x14ac:dyDescent="0.3">
      <c r="A11" s="44"/>
      <c r="B11" s="77"/>
      <c r="C11" s="78" t="s">
        <v>39</v>
      </c>
      <c r="D11" s="246">
        <v>43564</v>
      </c>
      <c r="E11" s="247"/>
      <c r="F11" s="41"/>
      <c r="G11" s="78" t="s">
        <v>38</v>
      </c>
      <c r="H11" s="248">
        <v>2000</v>
      </c>
      <c r="I11" s="249"/>
      <c r="J11" s="79"/>
      <c r="K11" s="44"/>
      <c r="L11" s="82">
        <v>5</v>
      </c>
      <c r="M11" s="83" t="s">
        <v>31</v>
      </c>
      <c r="N11" s="90" t="s">
        <v>31</v>
      </c>
      <c r="O11" s="85" t="s">
        <v>31</v>
      </c>
      <c r="P11" s="85" t="s">
        <v>31</v>
      </c>
      <c r="Q11" s="85" t="s">
        <v>31</v>
      </c>
      <c r="R11" s="79" t="s">
        <v>31</v>
      </c>
      <c r="S11" s="44"/>
      <c r="T11" s="77"/>
      <c r="U11" s="83" t="s">
        <v>31</v>
      </c>
      <c r="V11" s="91" t="s">
        <v>31</v>
      </c>
      <c r="W11" s="92" t="s">
        <v>31</v>
      </c>
      <c r="X11" s="85" t="s">
        <v>31</v>
      </c>
      <c r="Y11" s="85" t="s">
        <v>31</v>
      </c>
      <c r="Z11" s="79" t="s">
        <v>31</v>
      </c>
    </row>
    <row r="12" spans="1:42" x14ac:dyDescent="0.3">
      <c r="A12" s="44"/>
      <c r="B12" s="77"/>
      <c r="C12" s="41"/>
      <c r="D12" s="41"/>
      <c r="E12" s="41"/>
      <c r="F12" s="41"/>
      <c r="G12" s="40"/>
      <c r="H12" s="41"/>
      <c r="I12" s="41"/>
      <c r="J12" s="79"/>
      <c r="K12" s="44"/>
      <c r="L12" s="82">
        <v>6</v>
      </c>
      <c r="M12" s="83" t="s">
        <v>31</v>
      </c>
      <c r="N12" s="90" t="s">
        <v>31</v>
      </c>
      <c r="O12" s="85" t="s">
        <v>31</v>
      </c>
      <c r="P12" s="85" t="s">
        <v>31</v>
      </c>
      <c r="Q12" s="85" t="s">
        <v>31</v>
      </c>
      <c r="R12" s="79" t="s">
        <v>31</v>
      </c>
      <c r="S12" s="44"/>
      <c r="T12" s="77"/>
      <c r="U12" s="83" t="s">
        <v>31</v>
      </c>
      <c r="V12" s="91" t="s">
        <v>31</v>
      </c>
      <c r="W12" s="92" t="s">
        <v>31</v>
      </c>
      <c r="X12" s="85" t="s">
        <v>31</v>
      </c>
      <c r="Y12" s="85" t="s">
        <v>31</v>
      </c>
      <c r="Z12" s="79" t="s">
        <v>31</v>
      </c>
    </row>
    <row r="13" spans="1:42" x14ac:dyDescent="0.3">
      <c r="A13" s="44"/>
      <c r="B13" s="77"/>
      <c r="C13" s="78" t="s">
        <v>4</v>
      </c>
      <c r="D13" s="111">
        <v>4</v>
      </c>
      <c r="E13" s="41"/>
      <c r="F13" s="41"/>
      <c r="G13" s="78" t="s">
        <v>7</v>
      </c>
      <c r="H13" s="248">
        <v>100</v>
      </c>
      <c r="I13" s="249"/>
      <c r="J13" s="79"/>
      <c r="K13" s="44"/>
      <c r="L13" s="82">
        <v>7</v>
      </c>
      <c r="M13" s="83" t="s">
        <v>31</v>
      </c>
      <c r="N13" s="90" t="s">
        <v>31</v>
      </c>
      <c r="O13" s="85" t="s">
        <v>31</v>
      </c>
      <c r="P13" s="85" t="s">
        <v>31</v>
      </c>
      <c r="Q13" s="85" t="s">
        <v>31</v>
      </c>
      <c r="R13" s="79" t="s">
        <v>31</v>
      </c>
      <c r="S13" s="44"/>
      <c r="T13" s="77"/>
      <c r="U13" s="83" t="s">
        <v>31</v>
      </c>
      <c r="V13" s="91" t="s">
        <v>31</v>
      </c>
      <c r="W13" s="92" t="s">
        <v>31</v>
      </c>
      <c r="X13" s="85" t="s">
        <v>31</v>
      </c>
      <c r="Y13" s="85" t="s">
        <v>31</v>
      </c>
      <c r="Z13" s="79" t="s">
        <v>31</v>
      </c>
    </row>
    <row r="14" spans="1:42" x14ac:dyDescent="0.3">
      <c r="A14" s="44"/>
      <c r="B14" s="77"/>
      <c r="C14" s="93" t="s">
        <v>31</v>
      </c>
      <c r="D14" s="41"/>
      <c r="E14" s="41"/>
      <c r="F14" s="41"/>
      <c r="G14" s="40"/>
      <c r="H14" s="41"/>
      <c r="I14" s="41"/>
      <c r="J14" s="79"/>
      <c r="K14" s="44"/>
      <c r="L14" s="82">
        <v>8</v>
      </c>
      <c r="M14" s="83" t="s">
        <v>31</v>
      </c>
      <c r="N14" s="90" t="s">
        <v>31</v>
      </c>
      <c r="O14" s="85" t="s">
        <v>31</v>
      </c>
      <c r="P14" s="85" t="s">
        <v>31</v>
      </c>
      <c r="Q14" s="85" t="s">
        <v>31</v>
      </c>
      <c r="R14" s="79" t="s">
        <v>31</v>
      </c>
      <c r="S14" s="44"/>
      <c r="T14" s="77"/>
      <c r="U14" s="83" t="s">
        <v>31</v>
      </c>
      <c r="V14" s="91" t="s">
        <v>31</v>
      </c>
      <c r="W14" s="92" t="s">
        <v>31</v>
      </c>
      <c r="X14" s="85" t="s">
        <v>31</v>
      </c>
      <c r="Y14" s="85" t="s">
        <v>31</v>
      </c>
      <c r="Z14" s="79" t="s">
        <v>31</v>
      </c>
    </row>
    <row r="15" spans="1:42" x14ac:dyDescent="0.3">
      <c r="A15" s="44"/>
      <c r="B15" s="77"/>
      <c r="C15" s="78" t="s">
        <v>5</v>
      </c>
      <c r="D15" s="111">
        <v>5</v>
      </c>
      <c r="E15" s="41"/>
      <c r="F15" s="41"/>
      <c r="G15" s="78" t="s">
        <v>8</v>
      </c>
      <c r="H15" s="248">
        <v>200</v>
      </c>
      <c r="I15" s="249"/>
      <c r="J15" s="79"/>
      <c r="K15" s="44"/>
      <c r="L15" s="82">
        <v>9</v>
      </c>
      <c r="M15" s="83" t="s">
        <v>31</v>
      </c>
      <c r="N15" s="90" t="s">
        <v>31</v>
      </c>
      <c r="O15" s="85" t="s">
        <v>31</v>
      </c>
      <c r="P15" s="85" t="s">
        <v>31</v>
      </c>
      <c r="Q15" s="85" t="s">
        <v>31</v>
      </c>
      <c r="R15" s="79" t="s">
        <v>31</v>
      </c>
      <c r="S15" s="44"/>
      <c r="T15" s="77"/>
      <c r="U15" s="83" t="s">
        <v>31</v>
      </c>
      <c r="V15" s="91" t="s">
        <v>31</v>
      </c>
      <c r="W15" s="92" t="s">
        <v>31</v>
      </c>
      <c r="X15" s="85" t="s">
        <v>31</v>
      </c>
      <c r="Y15" s="85" t="s">
        <v>31</v>
      </c>
      <c r="Z15" s="79" t="s">
        <v>31</v>
      </c>
    </row>
    <row r="16" spans="1:42" x14ac:dyDescent="0.3">
      <c r="A16" s="44"/>
      <c r="B16" s="77"/>
      <c r="C16" s="93"/>
      <c r="D16" s="41"/>
      <c r="E16" s="41"/>
      <c r="F16" s="41"/>
      <c r="G16" s="41"/>
      <c r="H16" s="41"/>
      <c r="I16" s="41"/>
      <c r="J16" s="79"/>
      <c r="K16" s="44"/>
      <c r="L16" s="82">
        <v>10</v>
      </c>
      <c r="M16" s="83" t="s">
        <v>31</v>
      </c>
      <c r="N16" s="90" t="s">
        <v>31</v>
      </c>
      <c r="O16" s="85" t="s">
        <v>31</v>
      </c>
      <c r="P16" s="94" t="s">
        <v>31</v>
      </c>
      <c r="Q16" s="85" t="s">
        <v>31</v>
      </c>
      <c r="R16" s="79" t="s">
        <v>31</v>
      </c>
      <c r="S16" s="44"/>
      <c r="T16" s="77"/>
      <c r="U16" s="83" t="s">
        <v>31</v>
      </c>
      <c r="V16" s="91" t="s">
        <v>31</v>
      </c>
      <c r="W16" s="92" t="s">
        <v>31</v>
      </c>
      <c r="X16" s="94" t="s">
        <v>31</v>
      </c>
      <c r="Y16" s="85" t="s">
        <v>31</v>
      </c>
      <c r="Z16" s="79" t="s">
        <v>31</v>
      </c>
    </row>
    <row r="17" spans="1:26" x14ac:dyDescent="0.3">
      <c r="A17" s="44"/>
      <c r="B17" s="77"/>
      <c r="C17" s="78" t="s">
        <v>6</v>
      </c>
      <c r="D17" s="109">
        <v>0.06</v>
      </c>
      <c r="E17" s="41"/>
      <c r="F17" s="45"/>
      <c r="G17" s="45"/>
      <c r="H17" s="45"/>
      <c r="I17" s="112" t="s">
        <v>9</v>
      </c>
      <c r="J17" s="79"/>
      <c r="K17" s="44"/>
      <c r="L17" s="82"/>
      <c r="M17" s="41"/>
      <c r="N17" s="41"/>
      <c r="O17" s="95" t="s">
        <v>25</v>
      </c>
      <c r="P17" s="96"/>
      <c r="Q17" s="85">
        <v>-158</v>
      </c>
      <c r="R17" s="79"/>
      <c r="S17" s="44"/>
      <c r="T17" s="77"/>
      <c r="U17" s="41"/>
      <c r="V17" s="41"/>
      <c r="W17" s="95" t="s">
        <v>27</v>
      </c>
      <c r="X17" s="85">
        <v>200</v>
      </c>
      <c r="Y17" s="85">
        <v>158</v>
      </c>
      <c r="Z17" s="79"/>
    </row>
    <row r="18" spans="1:26" ht="15" thickBot="1" x14ac:dyDescent="0.35">
      <c r="A18" s="44"/>
      <c r="B18" s="88"/>
      <c r="C18" s="46"/>
      <c r="D18" s="46"/>
      <c r="E18" s="46"/>
      <c r="F18" s="46"/>
      <c r="G18" s="46"/>
      <c r="H18" s="46"/>
      <c r="I18" s="46"/>
      <c r="J18" s="89"/>
      <c r="K18" s="44"/>
      <c r="L18" s="82"/>
      <c r="M18" s="41"/>
      <c r="N18" s="41"/>
      <c r="O18" s="95" t="s">
        <v>24</v>
      </c>
      <c r="P18" s="85">
        <v>1900</v>
      </c>
      <c r="Q18" s="97">
        <v>1900</v>
      </c>
      <c r="R18" s="79"/>
      <c r="S18" s="44"/>
      <c r="T18" s="77"/>
      <c r="U18" s="41"/>
      <c r="V18" s="41"/>
      <c r="W18" s="95"/>
      <c r="X18" s="85"/>
      <c r="Y18" s="97"/>
      <c r="Z18" s="79"/>
    </row>
    <row r="19" spans="1:26" ht="15" thickBot="1" x14ac:dyDescent="0.35">
      <c r="A19" s="44"/>
      <c r="B19" s="44"/>
      <c r="C19" s="44"/>
      <c r="D19" s="44"/>
      <c r="E19" s="44"/>
      <c r="F19" s="44"/>
      <c r="G19" s="44"/>
      <c r="H19" s="44"/>
      <c r="I19" s="44"/>
      <c r="J19" s="44"/>
      <c r="K19" s="44"/>
      <c r="L19" s="82"/>
      <c r="M19" s="41"/>
      <c r="N19" s="41"/>
      <c r="O19" s="95" t="s">
        <v>26</v>
      </c>
      <c r="P19" s="98">
        <v>2564</v>
      </c>
      <c r="Q19" s="99">
        <v>2362</v>
      </c>
      <c r="R19" s="100"/>
      <c r="S19" s="44"/>
      <c r="T19" s="77"/>
      <c r="U19" s="41"/>
      <c r="V19" s="41"/>
      <c r="W19" s="95" t="s">
        <v>28</v>
      </c>
      <c r="X19" s="98">
        <v>2600</v>
      </c>
      <c r="Y19" s="99">
        <v>2545</v>
      </c>
      <c r="Z19" s="79"/>
    </row>
    <row r="20" spans="1:26" ht="15" thickBot="1" x14ac:dyDescent="0.35">
      <c r="A20" s="44"/>
      <c r="B20" s="73"/>
      <c r="C20" s="39"/>
      <c r="D20" s="39"/>
      <c r="E20" s="47" t="s">
        <v>11</v>
      </c>
      <c r="F20" s="48"/>
      <c r="G20" s="39"/>
      <c r="H20" s="47" t="s">
        <v>10</v>
      </c>
      <c r="I20" s="48"/>
      <c r="J20" s="74"/>
      <c r="K20" s="44"/>
      <c r="L20" s="88"/>
      <c r="M20" s="46"/>
      <c r="N20" s="46"/>
      <c r="O20" s="46"/>
      <c r="P20" s="46"/>
      <c r="Q20" s="46"/>
      <c r="R20" s="89"/>
      <c r="S20" s="44"/>
      <c r="T20" s="88"/>
      <c r="U20" s="46"/>
      <c r="V20" s="46"/>
      <c r="W20" s="46"/>
      <c r="X20" s="46"/>
      <c r="Y20" s="46"/>
      <c r="Z20" s="89"/>
    </row>
    <row r="21" spans="1:26" x14ac:dyDescent="0.3">
      <c r="A21" s="44"/>
      <c r="B21" s="77"/>
      <c r="C21" s="41"/>
      <c r="D21" s="78" t="s">
        <v>14</v>
      </c>
      <c r="E21" s="41"/>
      <c r="F21" s="41"/>
      <c r="G21" s="41"/>
      <c r="H21" s="248">
        <v>600</v>
      </c>
      <c r="I21" s="249"/>
      <c r="J21" s="79"/>
      <c r="K21" s="44"/>
      <c r="L21" s="44"/>
      <c r="M21" s="44"/>
      <c r="N21" s="44"/>
      <c r="O21" s="44"/>
      <c r="P21" s="44"/>
      <c r="Q21" s="44"/>
      <c r="R21" s="44"/>
      <c r="S21" s="44"/>
      <c r="T21" s="44"/>
      <c r="U21" s="44"/>
      <c r="V21" s="44"/>
      <c r="W21" s="44"/>
      <c r="X21" s="44"/>
      <c r="Y21" s="44"/>
      <c r="Z21" s="44"/>
    </row>
    <row r="22" spans="1:26" x14ac:dyDescent="0.3">
      <c r="A22" s="44"/>
      <c r="B22" s="77"/>
      <c r="C22" s="41"/>
      <c r="D22" s="41"/>
      <c r="E22" s="41"/>
      <c r="F22" s="41"/>
      <c r="G22" s="41"/>
      <c r="H22" s="41"/>
      <c r="I22" s="41"/>
      <c r="J22" s="79"/>
      <c r="K22" s="44"/>
      <c r="L22" s="44"/>
      <c r="M22" s="44"/>
      <c r="N22" s="44"/>
      <c r="O22" s="44"/>
      <c r="P22" s="101"/>
      <c r="Q22" s="101"/>
      <c r="R22" s="44"/>
      <c r="S22" s="44"/>
      <c r="T22" s="44"/>
      <c r="U22" s="120"/>
      <c r="V22" s="120"/>
      <c r="W22" s="120"/>
      <c r="X22" s="120"/>
      <c r="Y22" s="117"/>
      <c r="Z22" s="44"/>
    </row>
    <row r="23" spans="1:26" x14ac:dyDescent="0.3">
      <c r="A23" s="44"/>
      <c r="B23" s="77"/>
      <c r="C23" s="41"/>
      <c r="D23" s="78" t="s">
        <v>13</v>
      </c>
      <c r="E23" s="248">
        <v>100</v>
      </c>
      <c r="F23" s="249"/>
      <c r="G23" s="41"/>
      <c r="H23" s="248">
        <v>50</v>
      </c>
      <c r="I23" s="249"/>
      <c r="J23" s="79"/>
      <c r="K23" s="44"/>
      <c r="L23" s="44"/>
      <c r="M23" s="44"/>
      <c r="N23" s="44"/>
      <c r="O23" s="44"/>
      <c r="P23" s="101"/>
      <c r="Q23" s="101"/>
      <c r="R23" s="44"/>
      <c r="S23" s="44"/>
      <c r="T23" s="44"/>
      <c r="U23" s="120"/>
      <c r="V23" s="120"/>
      <c r="W23" s="120"/>
      <c r="X23" s="120"/>
      <c r="Y23" s="44"/>
      <c r="Z23" s="44"/>
    </row>
    <row r="24" spans="1:26" ht="15" thickBot="1" x14ac:dyDescent="0.35">
      <c r="A24" s="44"/>
      <c r="B24" s="88"/>
      <c r="C24" s="46"/>
      <c r="D24" s="46"/>
      <c r="E24" s="46"/>
      <c r="F24" s="46"/>
      <c r="G24" s="46"/>
      <c r="H24" s="46"/>
      <c r="I24" s="46"/>
      <c r="J24" s="89"/>
      <c r="K24" s="44"/>
      <c r="L24" s="44"/>
      <c r="M24" s="44"/>
      <c r="N24" s="44"/>
      <c r="O24" s="44"/>
      <c r="P24" s="101"/>
      <c r="Q24" s="101"/>
      <c r="R24" s="44"/>
      <c r="S24" s="44"/>
      <c r="T24" s="44"/>
      <c r="U24" s="120"/>
      <c r="V24" s="120"/>
      <c r="W24" s="120"/>
      <c r="X24" s="120"/>
      <c r="Y24" s="44"/>
      <c r="Z24" s="44"/>
    </row>
    <row r="25" spans="1:26" ht="7.5" customHeight="1" x14ac:dyDescent="0.3">
      <c r="A25" s="44"/>
      <c r="B25" s="44"/>
      <c r="C25" s="44"/>
      <c r="D25" s="44"/>
      <c r="E25" s="44"/>
      <c r="F25" s="44"/>
      <c r="G25" s="44"/>
      <c r="H25" s="44"/>
      <c r="I25" s="44"/>
      <c r="J25" s="44"/>
      <c r="K25" s="44"/>
      <c r="L25" s="44"/>
      <c r="M25" s="44"/>
      <c r="N25" s="44"/>
      <c r="O25" s="44"/>
      <c r="P25" s="44"/>
      <c r="Q25" s="44"/>
      <c r="R25" s="44"/>
      <c r="S25" s="44"/>
      <c r="T25" s="44"/>
      <c r="U25" s="120"/>
      <c r="V25" s="120"/>
      <c r="W25" s="120"/>
      <c r="X25" s="120"/>
      <c r="Y25" s="44"/>
      <c r="Z25" s="44"/>
    </row>
    <row r="26" spans="1:26" x14ac:dyDescent="0.3">
      <c r="A26" s="44"/>
      <c r="B26" s="73"/>
      <c r="C26" s="47" t="s">
        <v>72</v>
      </c>
      <c r="D26" s="47"/>
      <c r="E26" s="47"/>
      <c r="F26" s="47"/>
      <c r="G26" s="47"/>
      <c r="H26" s="122"/>
      <c r="I26" s="122"/>
      <c r="J26" s="74"/>
      <c r="K26" s="44"/>
      <c r="L26" s="44"/>
      <c r="M26" s="44"/>
      <c r="N26" s="44"/>
      <c r="O26" s="44"/>
      <c r="P26" s="44"/>
      <c r="Q26" s="44"/>
      <c r="R26" s="44"/>
      <c r="S26" s="44"/>
      <c r="T26" s="44"/>
      <c r="U26" s="120"/>
      <c r="V26" s="120"/>
      <c r="W26" s="120"/>
      <c r="X26" s="120"/>
      <c r="Y26" s="44"/>
      <c r="Z26" s="44"/>
    </row>
    <row r="27" spans="1:26" ht="30" customHeight="1" x14ac:dyDescent="0.3">
      <c r="A27" s="44"/>
      <c r="B27" s="77"/>
      <c r="C27" s="250" t="s">
        <v>65</v>
      </c>
      <c r="D27" s="250"/>
      <c r="E27" s="250"/>
      <c r="F27" s="242" t="s">
        <v>68</v>
      </c>
      <c r="G27" s="242"/>
      <c r="H27" s="41"/>
      <c r="I27" s="41"/>
      <c r="J27" s="79"/>
      <c r="K27" s="44"/>
      <c r="L27" s="44"/>
      <c r="M27" s="44"/>
      <c r="N27" s="101"/>
      <c r="O27" s="44"/>
      <c r="P27" s="44"/>
      <c r="Q27" s="44"/>
      <c r="R27" s="44"/>
      <c r="S27" s="44"/>
      <c r="T27" s="44"/>
      <c r="U27" s="120"/>
      <c r="V27" s="120"/>
      <c r="W27" s="120"/>
      <c r="X27" s="120"/>
      <c r="Y27" s="101"/>
      <c r="Z27" s="44"/>
    </row>
    <row r="28" spans="1:26" x14ac:dyDescent="0.3">
      <c r="A28" s="44"/>
      <c r="B28" s="77"/>
      <c r="C28" s="257" t="s">
        <v>66</v>
      </c>
      <c r="D28" s="258"/>
      <c r="E28" s="259"/>
      <c r="F28" s="260">
        <v>200</v>
      </c>
      <c r="G28" s="261"/>
      <c r="H28" s="41"/>
      <c r="I28" s="41"/>
      <c r="J28" s="79"/>
      <c r="K28" s="44"/>
      <c r="L28" s="44"/>
      <c r="M28" s="44"/>
      <c r="N28" s="44"/>
      <c r="O28" s="44"/>
      <c r="P28" s="44"/>
      <c r="Q28" s="44"/>
      <c r="R28" s="44"/>
      <c r="S28" s="44"/>
      <c r="T28" s="44"/>
      <c r="U28" s="120"/>
      <c r="V28" s="120"/>
      <c r="W28" s="120"/>
      <c r="X28" s="120"/>
      <c r="Y28" s="44"/>
      <c r="Z28" s="44"/>
    </row>
    <row r="29" spans="1:26" x14ac:dyDescent="0.3">
      <c r="A29" s="44"/>
      <c r="B29" s="77"/>
      <c r="C29" s="254" t="s">
        <v>67</v>
      </c>
      <c r="D29" s="255"/>
      <c r="E29" s="256"/>
      <c r="F29" s="248">
        <v>9500</v>
      </c>
      <c r="G29" s="249"/>
      <c r="H29" s="41"/>
      <c r="I29" s="41"/>
      <c r="J29" s="79"/>
      <c r="K29" s="44"/>
      <c r="L29" s="44"/>
      <c r="M29" s="44"/>
      <c r="N29" s="44"/>
      <c r="O29" s="44"/>
      <c r="P29" s="44"/>
      <c r="Q29" s="44"/>
      <c r="R29" s="44"/>
      <c r="S29" s="44"/>
      <c r="T29" s="44"/>
      <c r="U29" s="120"/>
      <c r="V29" s="120"/>
      <c r="W29" s="120"/>
      <c r="X29" s="120"/>
      <c r="Y29" s="44"/>
      <c r="Z29" s="44"/>
    </row>
    <row r="30" spans="1:26" x14ac:dyDescent="0.3">
      <c r="A30" s="44"/>
      <c r="B30" s="77"/>
      <c r="C30" s="254"/>
      <c r="D30" s="255"/>
      <c r="E30" s="256"/>
      <c r="F30" s="248"/>
      <c r="G30" s="249"/>
      <c r="H30" s="41"/>
      <c r="I30" s="41"/>
      <c r="J30" s="79"/>
      <c r="K30" s="44"/>
      <c r="L30" s="44"/>
      <c r="M30" s="44"/>
      <c r="N30" s="44"/>
      <c r="O30" s="44"/>
      <c r="P30" s="44"/>
      <c r="Q30" s="44"/>
      <c r="R30" s="44"/>
      <c r="S30" s="44"/>
      <c r="T30" s="44"/>
      <c r="U30" s="120"/>
      <c r="V30" s="120"/>
      <c r="W30" s="120"/>
      <c r="X30" s="120"/>
      <c r="Y30" s="44"/>
      <c r="Z30" s="44"/>
    </row>
    <row r="31" spans="1:26" x14ac:dyDescent="0.3">
      <c r="A31" s="44"/>
      <c r="B31" s="77"/>
      <c r="C31" s="254"/>
      <c r="D31" s="255"/>
      <c r="E31" s="256"/>
      <c r="F31" s="248"/>
      <c r="G31" s="249"/>
      <c r="H31" s="41"/>
      <c r="I31" s="41"/>
      <c r="J31" s="79"/>
      <c r="K31" s="44"/>
      <c r="L31" s="44"/>
      <c r="M31" s="44"/>
      <c r="N31" s="44"/>
      <c r="O31" s="44"/>
      <c r="P31" s="44"/>
      <c r="Q31" s="44"/>
      <c r="R31" s="44"/>
      <c r="S31" s="44"/>
      <c r="T31" s="44"/>
      <c r="U31" s="120"/>
      <c r="V31" s="120"/>
      <c r="W31" s="120"/>
      <c r="X31" s="120"/>
      <c r="Y31" s="44"/>
      <c r="Z31" s="44"/>
    </row>
    <row r="32" spans="1:26" x14ac:dyDescent="0.3">
      <c r="A32" s="44"/>
      <c r="B32" s="77"/>
      <c r="C32" s="254"/>
      <c r="D32" s="255"/>
      <c r="E32" s="256"/>
      <c r="F32" s="248"/>
      <c r="G32" s="249"/>
      <c r="H32" s="41"/>
      <c r="I32" s="41"/>
      <c r="J32" s="79"/>
      <c r="K32" s="44"/>
      <c r="L32" s="44"/>
      <c r="M32" s="44"/>
      <c r="N32" s="44"/>
      <c r="O32" s="44"/>
      <c r="P32" s="44"/>
      <c r="Q32" s="44"/>
      <c r="R32" s="44"/>
      <c r="S32" s="44"/>
      <c r="T32" s="44"/>
      <c r="U32" s="120"/>
      <c r="V32" s="120"/>
      <c r="W32" s="120"/>
      <c r="X32" s="120"/>
      <c r="Y32" s="44"/>
      <c r="Z32" s="44"/>
    </row>
    <row r="33" spans="1:26" x14ac:dyDescent="0.3">
      <c r="A33" s="44"/>
      <c r="B33" s="77"/>
      <c r="C33" s="254"/>
      <c r="D33" s="255"/>
      <c r="E33" s="256"/>
      <c r="F33" s="248"/>
      <c r="G33" s="249"/>
      <c r="H33" s="41"/>
      <c r="I33" s="41"/>
      <c r="J33" s="79"/>
      <c r="K33" s="44"/>
      <c r="L33" s="44"/>
      <c r="M33" s="44"/>
      <c r="N33" s="44"/>
      <c r="O33" s="44"/>
      <c r="P33" s="44"/>
      <c r="Q33" s="44"/>
      <c r="R33" s="44"/>
      <c r="S33" s="44"/>
      <c r="T33" s="44"/>
      <c r="U33" s="120"/>
      <c r="V33" s="120"/>
      <c r="W33" s="120"/>
      <c r="X33" s="120"/>
      <c r="Y33" s="44"/>
      <c r="Z33" s="44"/>
    </row>
    <row r="34" spans="1:26" x14ac:dyDescent="0.3">
      <c r="A34" s="44"/>
      <c r="B34" s="77"/>
      <c r="C34" s="41" t="s">
        <v>69</v>
      </c>
      <c r="D34" s="41"/>
      <c r="E34" s="41"/>
      <c r="F34" s="234">
        <v>9700</v>
      </c>
      <c r="G34" s="235"/>
      <c r="H34" s="41"/>
      <c r="I34" s="41"/>
      <c r="J34" s="79"/>
      <c r="K34" s="44"/>
      <c r="L34" s="44"/>
      <c r="M34" s="44"/>
      <c r="N34" s="44"/>
      <c r="O34" s="44"/>
      <c r="P34" s="44"/>
      <c r="Q34" s="44"/>
      <c r="R34" s="44"/>
      <c r="S34" s="44"/>
      <c r="T34" s="44"/>
      <c r="U34" s="120"/>
      <c r="V34" s="120"/>
      <c r="W34" s="120"/>
      <c r="X34" s="120"/>
      <c r="Y34" s="44"/>
      <c r="Z34" s="44"/>
    </row>
    <row r="35" spans="1:26" ht="7.5" customHeight="1" thickBot="1" x14ac:dyDescent="0.35">
      <c r="A35" s="44"/>
      <c r="B35" s="88"/>
      <c r="C35" s="46"/>
      <c r="D35" s="46"/>
      <c r="E35" s="46"/>
      <c r="F35" s="46"/>
      <c r="G35" s="46"/>
      <c r="H35" s="46"/>
      <c r="I35" s="46"/>
      <c r="J35" s="89"/>
      <c r="K35" s="44"/>
      <c r="L35" s="44"/>
      <c r="M35" s="44"/>
      <c r="N35" s="44"/>
      <c r="O35" s="44"/>
      <c r="P35" s="44"/>
      <c r="Q35" s="44"/>
      <c r="R35" s="44"/>
      <c r="S35" s="44"/>
      <c r="T35" s="44"/>
      <c r="U35" s="120"/>
      <c r="V35" s="120"/>
      <c r="W35" s="120"/>
      <c r="X35" s="120"/>
      <c r="Y35" s="44"/>
      <c r="Z35" s="44"/>
    </row>
    <row r="36" spans="1:26" ht="7.5" customHeight="1" x14ac:dyDescent="0.3">
      <c r="A36" s="44"/>
      <c r="B36" s="44"/>
      <c r="C36" s="44"/>
      <c r="D36" s="44"/>
      <c r="E36" s="44"/>
      <c r="F36" s="44"/>
      <c r="G36" s="44"/>
      <c r="H36" s="44"/>
      <c r="I36" s="44"/>
      <c r="J36" s="44"/>
      <c r="K36" s="44"/>
      <c r="L36" s="44"/>
      <c r="M36" s="44"/>
      <c r="N36" s="44"/>
      <c r="O36" s="44"/>
      <c r="P36" s="44"/>
      <c r="Q36" s="44"/>
      <c r="R36" s="44"/>
      <c r="S36" s="44"/>
      <c r="T36" s="44"/>
      <c r="U36" s="120"/>
      <c r="V36" s="120"/>
      <c r="W36" s="120"/>
      <c r="X36" s="120"/>
      <c r="Y36" s="44"/>
      <c r="Z36" s="44"/>
    </row>
    <row r="37" spans="1:26" x14ac:dyDescent="0.3">
      <c r="A37" s="44"/>
      <c r="B37" s="73"/>
      <c r="C37" s="251" t="s">
        <v>50</v>
      </c>
      <c r="D37" s="251"/>
      <c r="E37" s="251"/>
      <c r="F37" s="251"/>
      <c r="G37" s="102"/>
      <c r="H37" s="39"/>
      <c r="I37" s="39"/>
      <c r="J37" s="74"/>
      <c r="K37" s="44"/>
      <c r="L37" s="44"/>
      <c r="M37" s="44"/>
      <c r="N37" s="44"/>
      <c r="O37" s="44"/>
      <c r="P37" s="44"/>
      <c r="Q37" s="44"/>
      <c r="R37" s="44"/>
      <c r="S37" s="44"/>
      <c r="T37" s="44"/>
      <c r="U37" s="120"/>
      <c r="V37" s="120"/>
      <c r="W37" s="120"/>
      <c r="X37" s="120"/>
      <c r="Y37" s="44"/>
      <c r="Z37" s="44"/>
    </row>
    <row r="38" spans="1:26" x14ac:dyDescent="0.3">
      <c r="A38" s="44"/>
      <c r="B38" s="77"/>
      <c r="C38" s="252"/>
      <c r="D38" s="252"/>
      <c r="E38" s="252"/>
      <c r="F38" s="252"/>
      <c r="G38" s="103"/>
      <c r="H38" s="113" t="s">
        <v>59</v>
      </c>
      <c r="I38" s="41"/>
      <c r="J38" s="79"/>
      <c r="K38" s="44"/>
      <c r="L38" s="44"/>
      <c r="M38" s="44"/>
      <c r="N38" s="44"/>
      <c r="O38" s="44"/>
      <c r="P38" s="44"/>
      <c r="Q38" s="44"/>
      <c r="R38" s="44"/>
      <c r="S38" s="44"/>
      <c r="T38" s="44"/>
      <c r="U38" s="120"/>
      <c r="V38" s="120"/>
      <c r="W38" s="120"/>
      <c r="X38" s="120"/>
      <c r="Y38" s="44"/>
      <c r="Z38" s="44"/>
    </row>
    <row r="39" spans="1:26" ht="7.5" customHeight="1" thickBot="1" x14ac:dyDescent="0.35">
      <c r="A39" s="44"/>
      <c r="B39" s="88"/>
      <c r="C39" s="253"/>
      <c r="D39" s="253"/>
      <c r="E39" s="253"/>
      <c r="F39" s="253"/>
      <c r="G39" s="104"/>
      <c r="H39" s="46"/>
      <c r="I39" s="46"/>
      <c r="J39" s="89"/>
      <c r="K39" s="44"/>
      <c r="L39" s="44"/>
      <c r="M39" s="44"/>
      <c r="N39" s="44"/>
      <c r="O39" s="44"/>
      <c r="P39" s="44"/>
      <c r="Q39" s="44"/>
      <c r="R39" s="44"/>
      <c r="S39" s="44"/>
      <c r="T39" s="44"/>
      <c r="U39" s="120"/>
      <c r="V39" s="120"/>
      <c r="W39" s="120"/>
      <c r="X39" s="120"/>
      <c r="Y39" s="44"/>
      <c r="Z39" s="44"/>
    </row>
    <row r="40" spans="1:26" ht="7.5" customHeight="1" x14ac:dyDescent="0.3">
      <c r="A40" s="44"/>
      <c r="B40" s="41"/>
      <c r="C40" s="41"/>
      <c r="D40" s="41"/>
      <c r="E40" s="41"/>
      <c r="F40" s="41"/>
      <c r="G40" s="41"/>
      <c r="H40" s="41"/>
      <c r="I40" s="41"/>
      <c r="J40" s="41"/>
      <c r="K40" s="44"/>
      <c r="L40" s="44"/>
      <c r="M40" s="44"/>
      <c r="N40" s="44"/>
      <c r="O40" s="44"/>
      <c r="P40" s="44"/>
      <c r="Q40" s="44"/>
      <c r="R40" s="44"/>
      <c r="S40" s="44"/>
      <c r="T40" s="44"/>
      <c r="U40" s="120"/>
      <c r="V40" s="120"/>
      <c r="W40" s="120"/>
      <c r="X40" s="120"/>
      <c r="Y40" s="44"/>
      <c r="Z40" s="44"/>
    </row>
    <row r="41" spans="1:26" ht="7.5" customHeight="1" x14ac:dyDescent="0.3">
      <c r="B41" s="7"/>
      <c r="C41" s="8"/>
      <c r="D41" s="8"/>
      <c r="E41" s="8"/>
      <c r="F41" s="8"/>
      <c r="G41" s="8"/>
      <c r="H41" s="8"/>
      <c r="I41" s="8"/>
      <c r="J41" s="9"/>
      <c r="U41" s="120"/>
      <c r="V41" s="120"/>
      <c r="W41" s="120"/>
      <c r="X41" s="120"/>
    </row>
    <row r="42" spans="1:26" ht="15" customHeight="1" x14ac:dyDescent="0.3">
      <c r="B42" s="10"/>
      <c r="C42" s="105" t="s">
        <v>32</v>
      </c>
      <c r="D42" s="2"/>
      <c r="E42" s="2"/>
      <c r="F42" s="211">
        <v>100000</v>
      </c>
      <c r="G42" s="212"/>
      <c r="H42" s="2"/>
      <c r="I42" s="2"/>
      <c r="J42" s="11"/>
      <c r="U42" s="120"/>
      <c r="V42" s="120"/>
      <c r="W42" s="120"/>
      <c r="X42" s="120"/>
    </row>
    <row r="43" spans="1:26" ht="7.5" customHeight="1" x14ac:dyDescent="0.3">
      <c r="B43" s="10"/>
      <c r="C43" s="105"/>
      <c r="D43" s="2"/>
      <c r="E43" s="2"/>
      <c r="F43" s="114"/>
      <c r="G43" s="114"/>
      <c r="H43" s="2"/>
      <c r="I43" s="2"/>
      <c r="J43" s="11"/>
      <c r="U43" s="120"/>
      <c r="V43" s="120"/>
      <c r="W43" s="120"/>
      <c r="X43" s="120"/>
    </row>
    <row r="44" spans="1:26" ht="15" customHeight="1" x14ac:dyDescent="0.3">
      <c r="B44" s="10"/>
      <c r="C44" s="227" t="s">
        <v>62</v>
      </c>
      <c r="D44" s="227"/>
      <c r="E44" s="227"/>
      <c r="F44" s="213">
        <v>9700</v>
      </c>
      <c r="G44" s="214"/>
      <c r="H44" s="118">
        <v>9.7000000000000003E-2</v>
      </c>
      <c r="I44" s="2"/>
      <c r="J44" s="11"/>
      <c r="U44" s="120"/>
      <c r="V44" s="120"/>
      <c r="W44" s="120"/>
      <c r="X44" s="120"/>
    </row>
    <row r="45" spans="1:26" ht="7.5" customHeight="1" x14ac:dyDescent="0.3">
      <c r="B45" s="10"/>
      <c r="C45" s="105"/>
      <c r="D45" s="2"/>
      <c r="E45" s="2"/>
      <c r="F45" s="114"/>
      <c r="G45" s="114"/>
      <c r="H45" s="2"/>
      <c r="I45" s="2"/>
      <c r="J45" s="11"/>
      <c r="U45" s="120"/>
      <c r="V45" s="120"/>
      <c r="W45" s="120"/>
      <c r="X45" s="120"/>
    </row>
    <row r="46" spans="1:26" x14ac:dyDescent="0.3">
      <c r="B46" s="10"/>
      <c r="C46" s="227" t="s">
        <v>63</v>
      </c>
      <c r="D46" s="227"/>
      <c r="E46" s="228"/>
      <c r="F46" s="213">
        <v>0</v>
      </c>
      <c r="G46" s="214"/>
      <c r="H46" s="52"/>
      <c r="I46" s="52"/>
      <c r="J46" s="11"/>
      <c r="U46" s="120"/>
      <c r="V46" s="120"/>
      <c r="W46" s="120"/>
      <c r="X46" s="120"/>
    </row>
    <row r="47" spans="1:26" ht="7.5" customHeight="1" x14ac:dyDescent="0.3">
      <c r="B47" s="10"/>
      <c r="C47" s="51"/>
      <c r="D47" s="2"/>
      <c r="E47" s="2"/>
      <c r="F47" s="2"/>
      <c r="G47" s="2"/>
      <c r="H47" s="52"/>
      <c r="I47" s="52"/>
      <c r="J47" s="11"/>
      <c r="U47" s="2"/>
      <c r="V47" s="116"/>
      <c r="W47" s="2"/>
      <c r="X47" s="21"/>
    </row>
    <row r="48" spans="1:26" x14ac:dyDescent="0.3">
      <c r="B48" s="10"/>
      <c r="C48" s="227" t="s">
        <v>60</v>
      </c>
      <c r="D48" s="227"/>
      <c r="E48" s="228"/>
      <c r="F48" s="213">
        <v>9700</v>
      </c>
      <c r="G48" s="214"/>
      <c r="H48" s="118">
        <v>9.7000000000000003E-2</v>
      </c>
      <c r="J48" s="11"/>
      <c r="U48" s="2"/>
      <c r="V48" s="2"/>
      <c r="W48" s="2"/>
    </row>
    <row r="49" spans="2:23" ht="7.5" customHeight="1" thickBot="1" x14ac:dyDescent="0.35">
      <c r="B49" s="12"/>
      <c r="C49" s="17"/>
      <c r="D49" s="17"/>
      <c r="E49" s="17"/>
      <c r="F49" s="17"/>
      <c r="G49" s="17"/>
      <c r="H49" s="17"/>
      <c r="I49" s="17"/>
      <c r="J49" s="15"/>
      <c r="U49" s="2"/>
      <c r="V49" s="116"/>
      <c r="W49" s="2"/>
    </row>
    <row r="50" spans="2:23" ht="7.5" customHeight="1" x14ac:dyDescent="0.3"/>
    <row r="51" spans="2:23" x14ac:dyDescent="0.3">
      <c r="B51" s="7"/>
      <c r="C51" s="106" t="s">
        <v>70</v>
      </c>
      <c r="D51" s="18"/>
      <c r="E51" s="18"/>
      <c r="F51" s="18"/>
      <c r="G51" s="18"/>
      <c r="H51" s="34"/>
      <c r="I51" s="18"/>
      <c r="J51" s="9"/>
    </row>
    <row r="52" spans="2:23" ht="7.5" customHeight="1" x14ac:dyDescent="0.3">
      <c r="B52" s="10"/>
      <c r="J52" s="11"/>
    </row>
    <row r="53" spans="2:23" ht="7.5" customHeight="1" x14ac:dyDescent="0.3">
      <c r="B53" s="10"/>
      <c r="C53" s="232" t="s">
        <v>71</v>
      </c>
      <c r="D53" s="232"/>
      <c r="E53" s="232"/>
      <c r="F53" s="232"/>
      <c r="G53" s="232"/>
      <c r="H53" s="232"/>
      <c r="I53" s="232"/>
      <c r="J53" s="11"/>
      <c r="M53" s="119"/>
      <c r="N53" s="119"/>
      <c r="O53" s="119"/>
      <c r="P53" s="119"/>
      <c r="Q53" s="119"/>
      <c r="R53" s="119"/>
      <c r="S53" s="119"/>
    </row>
    <row r="54" spans="2:23" ht="15.6" x14ac:dyDescent="0.3">
      <c r="B54" s="10"/>
      <c r="C54" s="232"/>
      <c r="D54" s="232"/>
      <c r="E54" s="232"/>
      <c r="F54" s="232"/>
      <c r="G54" s="232"/>
      <c r="H54" s="232"/>
      <c r="I54" s="232"/>
      <c r="J54" s="11"/>
      <c r="M54" s="119"/>
      <c r="N54" s="119"/>
      <c r="O54" s="119"/>
      <c r="P54" s="119"/>
      <c r="Q54" s="119"/>
      <c r="R54" s="119"/>
      <c r="S54" s="119"/>
    </row>
    <row r="55" spans="2:23" ht="15.6" x14ac:dyDescent="0.3">
      <c r="B55" s="10"/>
      <c r="C55" s="232"/>
      <c r="D55" s="232"/>
      <c r="E55" s="232"/>
      <c r="F55" s="232"/>
      <c r="G55" s="232"/>
      <c r="H55" s="232"/>
      <c r="I55" s="232"/>
      <c r="J55" s="11"/>
      <c r="M55" s="119"/>
      <c r="N55" s="119"/>
      <c r="O55" s="119"/>
      <c r="P55" s="119"/>
      <c r="Q55" s="119"/>
      <c r="R55" s="119"/>
      <c r="S55" s="119"/>
    </row>
    <row r="56" spans="2:23" ht="15.6" x14ac:dyDescent="0.3">
      <c r="B56" s="10"/>
      <c r="C56" s="232"/>
      <c r="D56" s="232"/>
      <c r="E56" s="232"/>
      <c r="F56" s="232"/>
      <c r="G56" s="232"/>
      <c r="H56" s="232"/>
      <c r="I56" s="232"/>
      <c r="J56" s="11"/>
      <c r="M56" s="119"/>
      <c r="N56" s="119"/>
      <c r="O56" s="119"/>
      <c r="P56" s="119"/>
      <c r="Q56" s="119"/>
      <c r="R56" s="119"/>
      <c r="S56" s="119"/>
    </row>
    <row r="57" spans="2:23" ht="7.5" customHeight="1" thickBot="1" x14ac:dyDescent="0.35">
      <c r="B57" s="12"/>
      <c r="C57" s="17"/>
      <c r="D57" s="17"/>
      <c r="E57" s="17"/>
      <c r="F57" s="17"/>
      <c r="G57" s="17"/>
      <c r="H57" s="35"/>
      <c r="I57" s="17"/>
      <c r="J57" s="15"/>
    </row>
    <row r="58" spans="2:23" ht="7.5" customHeight="1" x14ac:dyDescent="0.3">
      <c r="H58" s="21"/>
    </row>
    <row r="59" spans="2:23" ht="7.5" customHeight="1" x14ac:dyDescent="0.3">
      <c r="H59" s="21"/>
    </row>
  </sheetData>
  <sheetProtection sheet="1" objects="1" scenarios="1"/>
  <mergeCells count="40">
    <mergeCell ref="C48:E48"/>
    <mergeCell ref="F48:G48"/>
    <mergeCell ref="C53:I56"/>
    <mergeCell ref="F34:G34"/>
    <mergeCell ref="C37:F39"/>
    <mergeCell ref="F42:G42"/>
    <mergeCell ref="C44:E44"/>
    <mergeCell ref="F44:G44"/>
    <mergeCell ref="C46:E46"/>
    <mergeCell ref="F46:G46"/>
    <mergeCell ref="C31:E31"/>
    <mergeCell ref="F31:G31"/>
    <mergeCell ref="C32:E32"/>
    <mergeCell ref="F32:G32"/>
    <mergeCell ref="C33:E33"/>
    <mergeCell ref="F33:G33"/>
    <mergeCell ref="C28:E28"/>
    <mergeCell ref="F28:G28"/>
    <mergeCell ref="C29:E29"/>
    <mergeCell ref="F29:G29"/>
    <mergeCell ref="C30:E30"/>
    <mergeCell ref="F30:G30"/>
    <mergeCell ref="H15:I15"/>
    <mergeCell ref="H21:I21"/>
    <mergeCell ref="E23:F23"/>
    <mergeCell ref="H23:I23"/>
    <mergeCell ref="C27:E27"/>
    <mergeCell ref="F27:G27"/>
    <mergeCell ref="W5:W6"/>
    <mergeCell ref="D7:F7"/>
    <mergeCell ref="H7:I7"/>
    <mergeCell ref="D11:E11"/>
    <mergeCell ref="H11:I11"/>
    <mergeCell ref="U5:U6"/>
    <mergeCell ref="V5:V6"/>
    <mergeCell ref="H13:I13"/>
    <mergeCell ref="D5:I5"/>
    <mergeCell ref="M5:M6"/>
    <mergeCell ref="N5:N6"/>
    <mergeCell ref="O5:O6"/>
  </mergeCells>
  <conditionalFormatting sqref="D13">
    <cfRule type="expression" dxfId="4" priority="5">
      <formula>AND(UsefulLife&lt;&gt;0,LeaseTerm&gt;UsefulLife)</formula>
    </cfRule>
  </conditionalFormatting>
  <conditionalFormatting sqref="C53">
    <cfRule type="expression" dxfId="3" priority="4">
      <formula>$AP$4="Limit"</formula>
    </cfRule>
  </conditionalFormatting>
  <conditionalFormatting sqref="M53">
    <cfRule type="expression" dxfId="2" priority="3">
      <formula>$AP$4="Lease"</formula>
    </cfRule>
  </conditionalFormatting>
  <conditionalFormatting sqref="M53">
    <cfRule type="expression" dxfId="1" priority="2">
      <formula>$AP$4="Limit"</formula>
    </cfRule>
  </conditionalFormatting>
  <conditionalFormatting sqref="H48">
    <cfRule type="cellIs" dxfId="0" priority="1" operator="greaterThan">
      <formula>0.1</formula>
    </cfRule>
  </conditionalFormatting>
  <dataValidations count="3">
    <dataValidation type="whole" operator="greaterThanOrEqual" allowBlank="1" showInputMessage="1" showErrorMessage="1" errorTitle="Useful Life" error="Useful Life must be equal to or greater than the Lease Term." sqref="D15">
      <formula1>D13</formula1>
    </dataValidation>
    <dataValidation type="date" operator="greaterThanOrEqual" allowBlank="1" showInputMessage="1" showErrorMessage="1" errorTitle="Invalid Date" error="Please enter a date equal to or greater than today." sqref="D11:E11">
      <formula1>TODAY()</formula1>
    </dataValidation>
    <dataValidation type="list" allowBlank="1" showInputMessage="1" showErrorMessage="1" sqref="H38">
      <formula1>"Yes,No"</formula1>
    </dataValidation>
  </dataValidations>
  <hyperlinks>
    <hyperlink ref="C5" location="'Guidance - Read Me First'!C35" display="Proposed Acquisition: "/>
    <hyperlink ref="C7" location="'Guidance - Read Me First'!C36" display="Prepared By: "/>
    <hyperlink ref="G7" location="'Guidance - Read Me First'!C37" display="Date: "/>
    <hyperlink ref="C11" location="'Guidance - Read Me First'!C38" display="Start/Buy Date: "/>
    <hyperlink ref="G11" location="'Guidance - Read Me First'!C42" display="Buy Price: "/>
    <hyperlink ref="C13" location="'Guidance - Read Me First'!C39" display="Lease Term (Years): "/>
    <hyperlink ref="C15" location="'Guidance - Read Me First'!C40" display="Asset Useful Life (Years): "/>
    <hyperlink ref="C17" location="'Guidance - Read Me First'!C41" display="Annual Discount Rate: "/>
    <hyperlink ref="G13" location="'Guidance - Read Me First'!C43" display="Trade-in/Discount: "/>
    <hyperlink ref="G15" location="'Guidance - Read Me First'!C44" display="Salvage/Residual Value: "/>
    <hyperlink ref="D23" location="'Guidance - Read Me First'!C46" display="Annual Maintenance &amp; Other Costs: "/>
    <hyperlink ref="D21" location="'Guidance - Read Me First'!C45" display="Annual Lease Payments: "/>
    <hyperlink ref="C37:F39" location="'Guidance - Read Me First'!C47" display="Do you have sufficient funds to buy the asset and meet the school's future cash flow requirements?"/>
    <hyperlink ref="C42" location="'Guidance - Read Me First'!C48" display="What is this year's Operations Grant? "/>
    <hyperlink ref="C48" location="'Guidance - Read Me First'!C46" display="What is your current Borrowing Liability? "/>
    <hyperlink ref="C51" location="'Guidance - Read Me First'!C52" display="Inputs Result"/>
    <hyperlink ref="C48:E48" location="'Guidance - Read Me First'!C51" display="Total expected annual borrowing and interest payments"/>
    <hyperlink ref="C44:E44" location="'Guidance - Read Me First'!C49" display="Current annual borrowing and interest payments"/>
    <hyperlink ref="C46:E46" location="'Guidance - Read Me First'!C50" display="New annual borrowing and interest payments"/>
  </hyperlinks>
  <pageMargins left="0.70866141732283472" right="0.70866141732283472" top="0.74803149606299213" bottom="0.74803149606299213" header="0.31496062992125984" footer="0.31496062992125984"/>
  <pageSetup paperSize="8" scale="72" orientation="landscape" r:id="rId1"/>
  <headerFooter>
    <oddFooter>&amp;L&amp;F&amp;C&amp;A&amp;R&amp;D</oddFooter>
  </headerFooter>
  <colBreaks count="1" manualBreakCount="1">
    <brk id="2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H29"/>
  <sheetViews>
    <sheetView showGridLines="0" showRowColHeaders="0" workbookViewId="0">
      <selection activeCell="S6" sqref="S6"/>
    </sheetView>
  </sheetViews>
  <sheetFormatPr defaultRowHeight="14.4" x14ac:dyDescent="0.3"/>
  <cols>
    <col min="1" max="1" width="3.5546875" customWidth="1"/>
    <col min="4" max="4" width="3.5546875" customWidth="1"/>
  </cols>
  <sheetData>
    <row r="2" spans="2:8" x14ac:dyDescent="0.3">
      <c r="B2" s="1" t="s">
        <v>23</v>
      </c>
      <c r="C2" s="20"/>
      <c r="D2" s="20"/>
      <c r="E2" s="20"/>
      <c r="F2" s="20"/>
      <c r="G2" s="20"/>
      <c r="H2" s="20"/>
    </row>
    <row r="4" spans="2:8" x14ac:dyDescent="0.3">
      <c r="B4" s="5" t="s">
        <v>21</v>
      </c>
      <c r="C4" s="5" t="s">
        <v>22</v>
      </c>
      <c r="E4" s="5" t="s">
        <v>81</v>
      </c>
    </row>
    <row r="5" spans="2:8" x14ac:dyDescent="0.3">
      <c r="B5" s="4">
        <v>2012</v>
      </c>
      <c r="C5" s="4">
        <v>365</v>
      </c>
      <c r="E5" s="131">
        <v>1.7500000000000002E-2</v>
      </c>
    </row>
    <row r="6" spans="2:8" x14ac:dyDescent="0.3">
      <c r="B6" s="4">
        <v>2013</v>
      </c>
      <c r="C6" s="4">
        <v>365</v>
      </c>
    </row>
    <row r="7" spans="2:8" x14ac:dyDescent="0.3">
      <c r="B7" s="4">
        <v>2014</v>
      </c>
      <c r="C7" s="4">
        <v>365</v>
      </c>
    </row>
    <row r="8" spans="2:8" x14ac:dyDescent="0.3">
      <c r="B8" s="4">
        <v>2015</v>
      </c>
      <c r="C8" s="4">
        <v>366</v>
      </c>
    </row>
    <row r="9" spans="2:8" x14ac:dyDescent="0.3">
      <c r="B9" s="4">
        <v>2016</v>
      </c>
      <c r="C9" s="4">
        <v>365</v>
      </c>
    </row>
    <row r="10" spans="2:8" x14ac:dyDescent="0.3">
      <c r="B10" s="4">
        <v>2017</v>
      </c>
      <c r="C10" s="4">
        <v>365</v>
      </c>
    </row>
    <row r="11" spans="2:8" x14ac:dyDescent="0.3">
      <c r="B11" s="4">
        <v>2018</v>
      </c>
      <c r="C11" s="4">
        <v>365</v>
      </c>
    </row>
    <row r="12" spans="2:8" x14ac:dyDescent="0.3">
      <c r="B12" s="4">
        <v>2019</v>
      </c>
      <c r="C12" s="4">
        <v>366</v>
      </c>
    </row>
    <row r="13" spans="2:8" x14ac:dyDescent="0.3">
      <c r="B13" s="4">
        <v>2020</v>
      </c>
      <c r="C13" s="4">
        <v>365</v>
      </c>
    </row>
    <row r="14" spans="2:8" x14ac:dyDescent="0.3">
      <c r="B14" s="4">
        <v>2021</v>
      </c>
      <c r="C14" s="4">
        <v>365</v>
      </c>
    </row>
    <row r="15" spans="2:8" x14ac:dyDescent="0.3">
      <c r="B15" s="4">
        <v>2022</v>
      </c>
      <c r="C15" s="4">
        <v>365</v>
      </c>
    </row>
    <row r="16" spans="2:8" x14ac:dyDescent="0.3">
      <c r="B16" s="4">
        <v>2023</v>
      </c>
      <c r="C16" s="4">
        <v>366</v>
      </c>
    </row>
    <row r="17" spans="2:3" x14ac:dyDescent="0.3">
      <c r="B17" s="4">
        <v>2024</v>
      </c>
      <c r="C17" s="4">
        <v>365</v>
      </c>
    </row>
    <row r="18" spans="2:3" x14ac:dyDescent="0.3">
      <c r="B18" s="4">
        <v>2025</v>
      </c>
      <c r="C18" s="4">
        <v>365</v>
      </c>
    </row>
    <row r="19" spans="2:3" x14ac:dyDescent="0.3">
      <c r="B19" s="4">
        <v>2026</v>
      </c>
      <c r="C19" s="4">
        <v>365</v>
      </c>
    </row>
    <row r="20" spans="2:3" x14ac:dyDescent="0.3">
      <c r="B20" s="4">
        <v>2027</v>
      </c>
      <c r="C20" s="4">
        <v>366</v>
      </c>
    </row>
    <row r="21" spans="2:3" x14ac:dyDescent="0.3">
      <c r="B21" s="4">
        <v>2028</v>
      </c>
      <c r="C21" s="4">
        <v>365</v>
      </c>
    </row>
    <row r="22" spans="2:3" x14ac:dyDescent="0.3">
      <c r="B22" s="4">
        <v>2029</v>
      </c>
      <c r="C22" s="4">
        <v>365</v>
      </c>
    </row>
    <row r="23" spans="2:3" x14ac:dyDescent="0.3">
      <c r="B23" s="4">
        <v>2030</v>
      </c>
      <c r="C23" s="4">
        <v>365</v>
      </c>
    </row>
    <row r="24" spans="2:3" x14ac:dyDescent="0.3">
      <c r="B24" s="4">
        <v>2031</v>
      </c>
      <c r="C24" s="4">
        <v>366</v>
      </c>
    </row>
    <row r="25" spans="2:3" x14ac:dyDescent="0.3">
      <c r="B25" s="4">
        <v>2032</v>
      </c>
      <c r="C25" s="4">
        <v>365</v>
      </c>
    </row>
    <row r="26" spans="2:3" x14ac:dyDescent="0.3">
      <c r="B26" s="4">
        <v>2033</v>
      </c>
      <c r="C26" s="4">
        <v>365</v>
      </c>
    </row>
    <row r="27" spans="2:3" x14ac:dyDescent="0.3">
      <c r="B27" s="4">
        <v>2034</v>
      </c>
      <c r="C27" s="4">
        <v>365</v>
      </c>
    </row>
    <row r="28" spans="2:3" x14ac:dyDescent="0.3">
      <c r="B28" s="4">
        <v>2035</v>
      </c>
      <c r="C28" s="4">
        <v>366</v>
      </c>
    </row>
    <row r="29" spans="2:3" x14ac:dyDescent="0.3">
      <c r="B29" s="4">
        <v>2036</v>
      </c>
      <c r="C29" s="4">
        <v>365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17</vt:i4>
      </vt:variant>
    </vt:vector>
  </HeadingPairs>
  <TitlesOfParts>
    <vt:vector size="23" baseType="lpstr">
      <vt:lpstr>Guidance - Read Me First</vt:lpstr>
      <vt:lpstr>Lease vs. Buy</vt:lpstr>
      <vt:lpstr>Save Option 1</vt:lpstr>
      <vt:lpstr>Save Option 2</vt:lpstr>
      <vt:lpstr>Example</vt:lpstr>
      <vt:lpstr>Lists and Tables</vt:lpstr>
      <vt:lpstr>AnnualLease</vt:lpstr>
      <vt:lpstr>Decision</vt:lpstr>
      <vt:lpstr>DiscRate</vt:lpstr>
      <vt:lpstr>LeaseTerm</vt:lpstr>
      <vt:lpstr>MaintBuy</vt:lpstr>
      <vt:lpstr>MaintLease</vt:lpstr>
      <vt:lpstr>OCRRate</vt:lpstr>
      <vt:lpstr>Example!Print_Area</vt:lpstr>
      <vt:lpstr>'Guidance - Read Me First'!Print_Area</vt:lpstr>
      <vt:lpstr>'Lease vs. Buy'!Print_Area</vt:lpstr>
      <vt:lpstr>'Save Option 1'!Print_Area</vt:lpstr>
      <vt:lpstr>'Save Option 2'!Print_Area</vt:lpstr>
      <vt:lpstr>PurchasePrice</vt:lpstr>
      <vt:lpstr>Residual</vt:lpstr>
      <vt:lpstr>StartDate</vt:lpstr>
      <vt:lpstr>TradeIn</vt:lpstr>
      <vt:lpstr>UsefulLife</vt:lpstr>
    </vt:vector>
  </TitlesOfParts>
  <Company>Ministry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Adams</dc:creator>
  <cp:lastModifiedBy>Lynda Arbuckle</cp:lastModifiedBy>
  <cp:lastPrinted>2020-04-20T05:20:05Z</cp:lastPrinted>
  <dcterms:created xsi:type="dcterms:W3CDTF">2019-03-18T21:45:31Z</dcterms:created>
  <dcterms:modified xsi:type="dcterms:W3CDTF">2020-08-24T02:00:45Z</dcterms:modified>
</cp:coreProperties>
</file>