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educationgovtnz.sharepoint.com/sites/GRPMoESchoolBuying/Shared Documents/5. School Buying Hub (Portal)/Guidance Content for Web/Draft pages/Tranche 2/Reviewed and Ready for Upload/"/>
    </mc:Choice>
  </mc:AlternateContent>
  <xr:revisionPtr revIDLastSave="0" documentId="8_{096C29DA-FB7D-4F38-B303-34351447491B}" xr6:coauthVersionLast="45" xr6:coauthVersionMax="45" xr10:uidLastSave="{00000000-0000-0000-0000-000000000000}"/>
  <bookViews>
    <workbookView xWindow="-120" yWindow="-120" windowWidth="29040" windowHeight="15840" xr2:uid="{00000000-000D-0000-FFFF-FFFF00000000}"/>
  </bookViews>
  <sheets>
    <sheet name="SETTINGS &amp; PROJECTIONS" sheetId="4" r:id="rId1"/>
    <sheet name="INSTRUCTIONS" sheetId="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4" l="1"/>
  <c r="G35" i="4" s="1"/>
  <c r="F36" i="4"/>
  <c r="G36" i="4" s="1"/>
  <c r="F37" i="4"/>
  <c r="G37" i="4" s="1"/>
  <c r="F38" i="4"/>
  <c r="G38" i="4" s="1"/>
  <c r="F39" i="4"/>
  <c r="G39" i="4" s="1"/>
  <c r="F40" i="4"/>
  <c r="G40" i="4" s="1"/>
  <c r="D34" i="4"/>
  <c r="F34" i="4" s="1"/>
  <c r="E40" i="4"/>
  <c r="E39" i="4"/>
  <c r="E38" i="4"/>
  <c r="E37" i="4"/>
  <c r="E36" i="4"/>
  <c r="E35" i="4"/>
  <c r="E22" i="4"/>
  <c r="E23" i="4"/>
  <c r="E24" i="4"/>
  <c r="E25" i="4"/>
  <c r="E26" i="4"/>
  <c r="E27" i="4"/>
  <c r="D21" i="4"/>
  <c r="E21" i="4" s="1"/>
  <c r="F41" i="4" l="1"/>
  <c r="E34" i="4"/>
  <c r="D28" i="4"/>
  <c r="G34" i="4"/>
  <c r="G41" i="4" s="1"/>
  <c r="E28" i="4"/>
  <c r="E41" i="4"/>
  <c r="D41" i="4"/>
  <c r="S16" i="4" s="1"/>
  <c r="Q17" i="4"/>
  <c r="S19" i="4" l="1"/>
  <c r="S14" i="4"/>
  <c r="S18" i="4"/>
  <c r="S10" i="4"/>
  <c r="S20" i="4"/>
  <c r="S12" i="4"/>
  <c r="D10" i="4"/>
  <c r="P16" i="4" s="1"/>
  <c r="Q16" i="4" s="1"/>
  <c r="R16" i="4" s="1"/>
  <c r="P10" i="4" l="1"/>
  <c r="R10" i="4" s="1"/>
  <c r="H6" i="4"/>
  <c r="P12" i="4"/>
  <c r="P19" i="4"/>
  <c r="Q19" i="4" s="1"/>
  <c r="R19" i="4" s="1"/>
  <c r="P14" i="4"/>
  <c r="Q14" i="4" s="1"/>
  <c r="R14" i="4" s="1"/>
  <c r="P18" i="4"/>
  <c r="Q18" i="4" s="1"/>
  <c r="R18" i="4" s="1"/>
  <c r="P20" i="4"/>
  <c r="Q20" i="4" s="1"/>
  <c r="R20" i="4" s="1"/>
  <c r="Q12" i="4"/>
  <c r="R12" i="4" s="1"/>
  <c r="S21" i="4"/>
  <c r="P21" i="4" l="1"/>
  <c r="Q21" i="4"/>
  <c r="R21" i="4" l="1"/>
</calcChain>
</file>

<file path=xl/sharedStrings.xml><?xml version="1.0" encoding="utf-8"?>
<sst xmlns="http://schemas.openxmlformats.org/spreadsheetml/2006/main" count="123" uniqueCount="82">
  <si>
    <t>TOTAL</t>
  </si>
  <si>
    <t>01</t>
  </si>
  <si>
    <t>02</t>
  </si>
  <si>
    <t>Salary, p.a.</t>
  </si>
  <si>
    <t>Overhead %</t>
  </si>
  <si>
    <t>PART ONE - POSITION SALARY CALCULATION</t>
  </si>
  <si>
    <t>Hours per week</t>
  </si>
  <si>
    <t>Efficiency %</t>
  </si>
  <si>
    <t>03</t>
  </si>
  <si>
    <t>04</t>
  </si>
  <si>
    <t>05</t>
  </si>
  <si>
    <t>06</t>
  </si>
  <si>
    <t>07</t>
  </si>
  <si>
    <t>08</t>
  </si>
  <si>
    <t>09</t>
  </si>
  <si>
    <t>10</t>
  </si>
  <si>
    <t>REF</t>
  </si>
  <si>
    <t>11</t>
  </si>
  <si>
    <t>12</t>
  </si>
  <si>
    <t>SCHOOL</t>
  </si>
  <si>
    <t>COST $</t>
  </si>
  <si>
    <t>INPUTS</t>
  </si>
  <si>
    <t>OUTPUTS</t>
  </si>
  <si>
    <t>13</t>
  </si>
  <si>
    <t>WORKSHEET OVERVIEW</t>
  </si>
  <si>
    <r>
      <t>Instructions &amp; Assumptions -</t>
    </r>
    <r>
      <rPr>
        <sz val="11"/>
        <color theme="1"/>
        <rFont val="Calibri"/>
        <family val="2"/>
        <scheme val="minor"/>
      </rPr>
      <t>provides the instructions to operate the model, and the assumptions included in the model</t>
    </r>
  </si>
  <si>
    <t>INSTRUCTIONS</t>
  </si>
  <si>
    <r>
      <t xml:space="preserve">Settings &amp; Projections </t>
    </r>
    <r>
      <rPr>
        <sz val="11"/>
        <color theme="1"/>
        <rFont val="Calibri"/>
        <family val="2"/>
        <scheme val="minor"/>
      </rPr>
      <t xml:space="preserve">- model inputs and outputs, allows variables to be set, and calculates outputs (costs and savings)
cells outlined in </t>
    </r>
    <r>
      <rPr>
        <b/>
        <sz val="11"/>
        <color theme="3" tint="-0.249977111117893"/>
        <rFont val="Calibri"/>
        <family val="2"/>
        <scheme val="minor"/>
      </rPr>
      <t xml:space="preserve">blue </t>
    </r>
    <r>
      <rPr>
        <sz val="11"/>
        <rFont val="Calibri"/>
        <family val="2"/>
        <scheme val="minor"/>
      </rPr>
      <t xml:space="preserve">are variables, the values can be changed
cells outlined in </t>
    </r>
    <r>
      <rPr>
        <b/>
        <sz val="11"/>
        <color rgb="FF92D050"/>
        <rFont val="Calibri"/>
        <family val="2"/>
        <scheme val="minor"/>
      </rPr>
      <t>green</t>
    </r>
    <r>
      <rPr>
        <sz val="11"/>
        <color rgb="FF92D050"/>
        <rFont val="Calibri"/>
        <family val="2"/>
        <scheme val="minor"/>
      </rPr>
      <t xml:space="preserve"> </t>
    </r>
    <r>
      <rPr>
        <sz val="11"/>
        <rFont val="Calibri"/>
        <family val="2"/>
        <scheme val="minor"/>
      </rPr>
      <t xml:space="preserve">are calculations, </t>
    </r>
    <r>
      <rPr>
        <b/>
        <sz val="11"/>
        <rFont val="Calibri"/>
        <family val="2"/>
        <scheme val="minor"/>
      </rPr>
      <t xml:space="preserve">do not change
</t>
    </r>
    <r>
      <rPr>
        <sz val="11"/>
        <rFont val="Calibri"/>
        <family val="2"/>
        <scheme val="minor"/>
      </rPr>
      <t>cells outlined in</t>
    </r>
    <r>
      <rPr>
        <b/>
        <sz val="11"/>
        <rFont val="Calibri"/>
        <family val="2"/>
        <scheme val="minor"/>
      </rPr>
      <t xml:space="preserve"> </t>
    </r>
    <r>
      <rPr>
        <b/>
        <sz val="11"/>
        <color rgb="FFFFC000"/>
        <rFont val="Calibri"/>
        <family val="2"/>
        <scheme val="minor"/>
      </rPr>
      <t xml:space="preserve">orange, </t>
    </r>
    <r>
      <rPr>
        <sz val="11"/>
        <rFont val="Calibri"/>
        <family val="2"/>
        <scheme val="minor"/>
      </rPr>
      <t>select the required value from the drop down</t>
    </r>
  </si>
  <si>
    <r>
      <t xml:space="preserve">Inputs - Part One - </t>
    </r>
    <r>
      <rPr>
        <sz val="11"/>
        <color theme="1"/>
        <rFont val="Calibri"/>
        <family val="2"/>
        <scheme val="minor"/>
      </rPr>
      <t>this is the salary calculation for the role</t>
    </r>
  </si>
  <si>
    <t xml:space="preserve">Set the proposed annual salary for the role (Ref 01) </t>
  </si>
  <si>
    <t>The total annual salary will calculate (Ref 03), base salary plus overhead</t>
  </si>
  <si>
    <t>PART TWO - RESOURCE TIME ALLOCATION, TOTAL AND PER SCHOOL</t>
  </si>
  <si>
    <r>
      <t>Set the</t>
    </r>
    <r>
      <rPr>
        <b/>
        <sz val="11"/>
        <color theme="1"/>
        <rFont val="Calibri"/>
        <family val="2"/>
        <scheme val="minor"/>
      </rPr>
      <t xml:space="preserve"> total </t>
    </r>
    <r>
      <rPr>
        <sz val="11"/>
        <color theme="1"/>
        <rFont val="Calibri"/>
        <family val="2"/>
        <scheme val="minor"/>
      </rPr>
      <t>number of hours per week (Ref 04), 37.5 or 40 or something else</t>
    </r>
  </si>
  <si>
    <t>Set the efficiency % for the role (Ref 05), noting that if someone is employed for 40 hours per week they will not effectively fill every hour</t>
  </si>
  <si>
    <t>14</t>
  </si>
  <si>
    <t>15</t>
  </si>
  <si>
    <t>16</t>
  </si>
  <si>
    <t>17</t>
  </si>
  <si>
    <t>18</t>
  </si>
  <si>
    <t>19</t>
  </si>
  <si>
    <t>20</t>
  </si>
  <si>
    <t>21</t>
  </si>
  <si>
    <t>22</t>
  </si>
  <si>
    <t>Drop down 1</t>
  </si>
  <si>
    <t>23</t>
  </si>
  <si>
    <t>GST</t>
  </si>
  <si>
    <t>Include GST</t>
  </si>
  <si>
    <t>Drop down 2</t>
  </si>
  <si>
    <t>Yes</t>
  </si>
  <si>
    <t>No</t>
  </si>
  <si>
    <t>School A</t>
  </si>
  <si>
    <t>School B</t>
  </si>
  <si>
    <t>School C</t>
  </si>
  <si>
    <t>School D</t>
  </si>
  <si>
    <t>School E</t>
  </si>
  <si>
    <t>School F</t>
  </si>
  <si>
    <t>Total Cost p.a.</t>
  </si>
  <si>
    <t>OPTION ONE</t>
  </si>
  <si>
    <t>School</t>
  </si>
  <si>
    <t>OPTION TWO</t>
  </si>
  <si>
    <t>SELECT OPTION</t>
  </si>
  <si>
    <t>Actual hours per week</t>
  </si>
  <si>
    <t>TOTAL $ P.A.</t>
  </si>
  <si>
    <t>HOURS PER WEEK</t>
  </si>
  <si>
    <t xml:space="preserve">Set the salary overhead rate for the role (Ref 02), this value is typically between 12.5% and 20% </t>
  </si>
  <si>
    <r>
      <t xml:space="preserve">Inputs - Part Two - </t>
    </r>
    <r>
      <rPr>
        <sz val="11"/>
        <color theme="1"/>
        <rFont val="Calibri"/>
        <family val="2"/>
        <scheme val="minor"/>
      </rPr>
      <t>this is used to assign the time the resource is allocated to participating schools (using one of two options) which will drive the cost to each school</t>
    </r>
  </si>
  <si>
    <t>Input the number of hours in Column D, ref 07 to 13</t>
  </si>
  <si>
    <t>Input the number of hours per school in Column D, ref 16 to 22</t>
  </si>
  <si>
    <t>Go to OUTPUTS</t>
  </si>
  <si>
    <t>Select Option 1 or Option 2 from the drop down</t>
  </si>
  <si>
    <t>Select if GST is payable using the Yes/No drop down</t>
  </si>
  <si>
    <t>The output table for costs will calculate based on the inputs above</t>
  </si>
  <si>
    <t>Note: The model does not currently calculate quantitative savings or ROI, this can be included if potential $ saving data is made available</t>
  </si>
  <si>
    <t>Hourly Rate Calculation</t>
  </si>
  <si>
    <t>Salary ph</t>
  </si>
  <si>
    <t>50% of time committed to host school, remainder allocated equally across other schools</t>
  </si>
  <si>
    <t>Host School</t>
  </si>
  <si>
    <t>50% of time committed to host school, remainder allocated as required across other schools.</t>
  </si>
  <si>
    <r>
      <t xml:space="preserve">Option 2 - allocate 50% of the total number of hours per week to the lead school, the remainder spread as required across the participating schools.  If the total number of hours allocated across the remainder of schools does </t>
    </r>
    <r>
      <rPr>
        <b/>
        <i/>
        <sz val="11"/>
        <color theme="1"/>
        <rFont val="Calibri"/>
        <family val="2"/>
        <scheme val="minor"/>
      </rPr>
      <t>not</t>
    </r>
    <r>
      <rPr>
        <i/>
        <sz val="11"/>
        <color theme="1"/>
        <rFont val="Calibri"/>
        <family val="2"/>
        <scheme val="minor"/>
      </rPr>
      <t xml:space="preserve"> bring the total to the total number of hours per week the model will increase the number of hours (and cost) allocated to the lead school.</t>
    </r>
  </si>
  <si>
    <t>Option 1 - allocate 50% of the total number of hours per week to the lead school, the remainder spread evenly across the participating schools (this figure will vary depending on the number of schools)</t>
  </si>
  <si>
    <t>Bundled Services Shared Resources Calculator</t>
  </si>
  <si>
    <t>The host school % will be increased if remainder of schools do not take up the remaining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</si>
</sst>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 #,##0_-;\-* #,##0_-;_-* &quot;-&quot;??_-;_-@_-"/>
    <numFmt numFmtId="166" formatCode="0.0%"/>
    <numFmt numFmtId="167" formatCode="_-* #,##0.0_-;\-* #,##0.0_-;_-* &quot;-&quot;??_-;_-@_-"/>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1"/>
      <color theme="0"/>
      <name val="Calibri"/>
      <family val="2"/>
      <scheme val="minor"/>
    </font>
    <font>
      <i/>
      <sz val="11"/>
      <color theme="1"/>
      <name val="Calibri"/>
      <family val="2"/>
      <scheme val="minor"/>
    </font>
    <font>
      <i/>
      <sz val="11"/>
      <color theme="0" tint="-0.499984740745262"/>
      <name val="Calibri"/>
      <family val="2"/>
      <scheme val="minor"/>
    </font>
    <font>
      <sz val="11"/>
      <color theme="0" tint="-0.499984740745262"/>
      <name val="Calibri"/>
      <family val="2"/>
      <scheme val="minor"/>
    </font>
    <font>
      <b/>
      <i/>
      <sz val="11"/>
      <color theme="1"/>
      <name val="Calibri"/>
      <family val="2"/>
      <scheme val="minor"/>
    </font>
    <font>
      <sz val="11"/>
      <name val="Calibri"/>
      <family val="2"/>
      <scheme val="minor"/>
    </font>
    <font>
      <b/>
      <sz val="11"/>
      <color theme="3" tint="-0.249977111117893"/>
      <name val="Calibri"/>
      <family val="2"/>
      <scheme val="minor"/>
    </font>
    <font>
      <b/>
      <sz val="11"/>
      <name val="Calibri"/>
      <family val="2"/>
      <scheme val="minor"/>
    </font>
    <font>
      <b/>
      <sz val="11"/>
      <color rgb="FF92D050"/>
      <name val="Calibri"/>
      <family val="2"/>
      <scheme val="minor"/>
    </font>
    <font>
      <sz val="11"/>
      <color rgb="FF92D050"/>
      <name val="Calibri"/>
      <family val="2"/>
      <scheme val="minor"/>
    </font>
    <font>
      <b/>
      <sz val="11"/>
      <color rgb="FFFFC000"/>
      <name val="Calibri"/>
      <family val="2"/>
      <scheme val="minor"/>
    </font>
    <font>
      <sz val="11"/>
      <color theme="0" tint="-0.249977111117893"/>
      <name val="Calibri"/>
      <family val="2"/>
      <scheme val="minor"/>
    </font>
    <font>
      <b/>
      <sz val="26"/>
      <color theme="1"/>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double">
        <color auto="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rgb="FF92D050"/>
      </left>
      <right style="medium">
        <color rgb="FF92D050"/>
      </right>
      <top style="medium">
        <color rgb="FF92D050"/>
      </top>
      <bottom style="medium">
        <color rgb="FF92D050"/>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theme="3" tint="-0.24994659260841701"/>
      </left>
      <right style="medium">
        <color theme="3" tint="-0.24994659260841701"/>
      </right>
      <top style="medium">
        <color theme="3" tint="-0.24994659260841701"/>
      </top>
      <bottom style="medium">
        <color rgb="FF92D050"/>
      </bottom>
      <diagonal/>
    </border>
    <border>
      <left/>
      <right style="medium">
        <color rgb="FF92D050"/>
      </right>
      <top style="medium">
        <color rgb="FF92D050"/>
      </top>
      <bottom style="medium">
        <color rgb="FF92D050"/>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style="medium">
        <color auto="1"/>
      </left>
      <right/>
      <top/>
      <bottom style="medium">
        <color auto="1"/>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124">
    <xf numFmtId="0" fontId="0" fillId="0" borderId="0" xfId="0"/>
    <xf numFmtId="0" fontId="1" fillId="0" borderId="0" xfId="0" applyFont="1"/>
    <xf numFmtId="9" fontId="0" fillId="0" borderId="0" xfId="2" applyFont="1"/>
    <xf numFmtId="165" fontId="0" fillId="0" borderId="0" xfId="0" applyNumberFormat="1"/>
    <xf numFmtId="49" fontId="0" fillId="0" borderId="0" xfId="0" applyNumberFormat="1"/>
    <xf numFmtId="49" fontId="0" fillId="0" borderId="0" xfId="0" applyNumberFormat="1" applyAlignment="1">
      <alignment horizontal="center"/>
    </xf>
    <xf numFmtId="165" fontId="0" fillId="0" borderId="4" xfId="1" applyNumberFormat="1" applyFont="1" applyBorder="1"/>
    <xf numFmtId="165" fontId="0" fillId="0" borderId="0" xfId="1" applyNumberFormat="1" applyFont="1" applyBorder="1"/>
    <xf numFmtId="9" fontId="0" fillId="0" borderId="0" xfId="2" applyFont="1" applyBorder="1"/>
    <xf numFmtId="165" fontId="0" fillId="0" borderId="5" xfId="1" applyNumberFormat="1" applyFont="1" applyBorder="1"/>
    <xf numFmtId="0" fontId="0" fillId="0" borderId="6" xfId="0" applyBorder="1"/>
    <xf numFmtId="0" fontId="0" fillId="0" borderId="0" xfId="0" applyBorder="1"/>
    <xf numFmtId="9" fontId="0" fillId="0" borderId="6" xfId="2" applyFont="1" applyBorder="1"/>
    <xf numFmtId="0" fontId="5" fillId="0" borderId="0" xfId="0" applyFont="1"/>
    <xf numFmtId="0" fontId="0" fillId="0" borderId="0" xfId="0" applyAlignment="1">
      <alignment vertical="center"/>
    </xf>
    <xf numFmtId="165" fontId="0" fillId="0" borderId="1" xfId="0" applyNumberFormat="1" applyBorder="1"/>
    <xf numFmtId="0" fontId="0" fillId="0" borderId="0" xfId="0" applyFill="1"/>
    <xf numFmtId="0" fontId="1" fillId="0" borderId="0" xfId="0" applyFont="1" applyAlignment="1">
      <alignment horizontal="center"/>
    </xf>
    <xf numFmtId="49" fontId="0" fillId="2" borderId="10" xfId="0" applyNumberFormat="1" applyFill="1" applyBorder="1" applyAlignment="1">
      <alignment horizontal="center"/>
    </xf>
    <xf numFmtId="0" fontId="0" fillId="2" borderId="11" xfId="0" applyFill="1" applyBorder="1"/>
    <xf numFmtId="49" fontId="0" fillId="2" borderId="10" xfId="0" applyNumberFormat="1" applyFill="1" applyBorder="1" applyAlignment="1">
      <alignment horizontal="center" vertical="center"/>
    </xf>
    <xf numFmtId="0" fontId="1" fillId="2" borderId="11" xfId="0" applyFont="1" applyFill="1" applyBorder="1" applyAlignment="1">
      <alignment wrapText="1"/>
    </xf>
    <xf numFmtId="0" fontId="4" fillId="3" borderId="0" xfId="0" applyFont="1" applyFill="1" applyAlignment="1">
      <alignment horizontal="center"/>
    </xf>
    <xf numFmtId="0" fontId="4" fillId="3" borderId="0" xfId="0" applyFont="1" applyFill="1"/>
    <xf numFmtId="49" fontId="0" fillId="4" borderId="10" xfId="0" applyNumberFormat="1" applyFill="1" applyBorder="1" applyAlignment="1">
      <alignment horizontal="center"/>
    </xf>
    <xf numFmtId="0" fontId="0" fillId="4" borderId="11" xfId="0" applyFill="1" applyBorder="1"/>
    <xf numFmtId="49" fontId="0" fillId="4" borderId="10" xfId="0" applyNumberFormat="1" applyFill="1" applyBorder="1" applyAlignment="1">
      <alignment horizontal="center" vertical="center"/>
    </xf>
    <xf numFmtId="0" fontId="0" fillId="4" borderId="11" xfId="0" applyFill="1" applyBorder="1" applyAlignment="1">
      <alignment wrapText="1"/>
    </xf>
    <xf numFmtId="49" fontId="0" fillId="0" borderId="10" xfId="0" applyNumberFormat="1" applyFill="1" applyBorder="1" applyAlignment="1">
      <alignment horizontal="center" vertical="top"/>
    </xf>
    <xf numFmtId="0" fontId="5" fillId="0" borderId="11" xfId="0" applyFont="1" applyFill="1" applyBorder="1" applyAlignment="1">
      <alignment wrapText="1"/>
    </xf>
    <xf numFmtId="49" fontId="0" fillId="4" borderId="8" xfId="0" applyNumberFormat="1" applyFill="1" applyBorder="1" applyAlignment="1">
      <alignment horizontal="center"/>
    </xf>
    <xf numFmtId="0" fontId="5" fillId="4" borderId="9" xfId="0" applyFont="1" applyFill="1" applyBorder="1"/>
    <xf numFmtId="49" fontId="5" fillId="0" borderId="10" xfId="0" applyNumberFormat="1" applyFont="1" applyFill="1" applyBorder="1" applyAlignment="1">
      <alignment horizontal="center"/>
    </xf>
    <xf numFmtId="0" fontId="5" fillId="0" borderId="11" xfId="0" applyFont="1" applyFill="1" applyBorder="1"/>
    <xf numFmtId="49" fontId="0" fillId="0" borderId="10" xfId="0" applyNumberFormat="1" applyFill="1" applyBorder="1" applyAlignment="1">
      <alignment horizontal="center"/>
    </xf>
    <xf numFmtId="0" fontId="0" fillId="0" borderId="11" xfId="0" applyFill="1" applyBorder="1"/>
    <xf numFmtId="0" fontId="0" fillId="0" borderId="11" xfId="0" applyFill="1" applyBorder="1" applyAlignment="1">
      <alignment wrapText="1"/>
    </xf>
    <xf numFmtId="49" fontId="0" fillId="0" borderId="10" xfId="0" applyNumberFormat="1" applyFill="1" applyBorder="1" applyAlignment="1">
      <alignment horizontal="center" vertical="center"/>
    </xf>
    <xf numFmtId="0" fontId="1" fillId="0" borderId="11" xfId="0" applyFont="1" applyFill="1" applyBorder="1" applyAlignment="1">
      <alignment wrapText="1"/>
    </xf>
    <xf numFmtId="0" fontId="4" fillId="3" borderId="11" xfId="0" applyFont="1" applyFill="1" applyBorder="1"/>
    <xf numFmtId="166" fontId="0" fillId="0" borderId="4" xfId="2" applyNumberFormat="1" applyFont="1" applyBorder="1"/>
    <xf numFmtId="0" fontId="0" fillId="5" borderId="0" xfId="0" applyFill="1"/>
    <xf numFmtId="9" fontId="0" fillId="5" borderId="0" xfId="2" applyFont="1" applyFill="1"/>
    <xf numFmtId="9" fontId="0" fillId="0" borderId="0" xfId="2" applyFont="1" applyFill="1"/>
    <xf numFmtId="165" fontId="0" fillId="0" borderId="12" xfId="0" applyNumberFormat="1" applyBorder="1"/>
    <xf numFmtId="165" fontId="0" fillId="0" borderId="13" xfId="0" applyNumberFormat="1" applyBorder="1"/>
    <xf numFmtId="0" fontId="5" fillId="4" borderId="11" xfId="0" applyFont="1" applyFill="1" applyBorder="1"/>
    <xf numFmtId="49" fontId="5" fillId="0" borderId="10" xfId="0" applyNumberFormat="1" applyFont="1" applyFill="1" applyBorder="1" applyAlignment="1">
      <alignment horizontal="center" vertical="center"/>
    </xf>
    <xf numFmtId="0" fontId="0" fillId="6" borderId="0" xfId="0" applyFill="1"/>
    <xf numFmtId="0" fontId="0" fillId="7" borderId="0" xfId="0" applyFill="1"/>
    <xf numFmtId="165" fontId="1" fillId="0" borderId="5" xfId="1" applyNumberFormat="1" applyFont="1" applyBorder="1"/>
    <xf numFmtId="165" fontId="3" fillId="0" borderId="5" xfId="1" applyNumberFormat="1" applyFont="1" applyBorder="1"/>
    <xf numFmtId="167" fontId="3" fillId="0" borderId="5" xfId="1" applyNumberFormat="1" applyFont="1" applyBorder="1"/>
    <xf numFmtId="167" fontId="3" fillId="0" borderId="15" xfId="1" applyNumberFormat="1" applyFont="1" applyBorder="1"/>
    <xf numFmtId="167" fontId="3" fillId="0" borderId="14" xfId="1" applyNumberFormat="1" applyFont="1" applyBorder="1"/>
    <xf numFmtId="165" fontId="1" fillId="0" borderId="0" xfId="1" applyNumberFormat="1" applyFont="1" applyBorder="1"/>
    <xf numFmtId="0" fontId="8" fillId="0" borderId="0" xfId="0" applyFont="1"/>
    <xf numFmtId="0" fontId="8" fillId="0" borderId="0" xfId="0" applyFont="1" applyFill="1" applyBorder="1"/>
    <xf numFmtId="0" fontId="15" fillId="0" borderId="0" xfId="0" applyFont="1"/>
    <xf numFmtId="165" fontId="3" fillId="0" borderId="14" xfId="1" applyNumberFormat="1" applyFont="1" applyBorder="1"/>
    <xf numFmtId="165" fontId="3" fillId="0" borderId="0" xfId="1" applyNumberFormat="1" applyFont="1" applyBorder="1"/>
    <xf numFmtId="0" fontId="1" fillId="0" borderId="7" xfId="0" applyFont="1" applyBorder="1" applyAlignment="1">
      <alignment horizontal="center"/>
    </xf>
    <xf numFmtId="0" fontId="2" fillId="0" borderId="0" xfId="0" applyFont="1" applyAlignment="1"/>
    <xf numFmtId="0" fontId="1" fillId="0" borderId="0" xfId="0" applyFont="1" applyAlignment="1">
      <alignment vertical="center"/>
    </xf>
    <xf numFmtId="0" fontId="1" fillId="0" borderId="7"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vertical="center"/>
    </xf>
    <xf numFmtId="0" fontId="1" fillId="0" borderId="0" xfId="0" applyFont="1" applyFill="1" applyBorder="1" applyAlignment="1">
      <alignment horizontal="center"/>
    </xf>
    <xf numFmtId="165" fontId="0" fillId="0" borderId="0" xfId="0" applyNumberFormat="1" applyBorder="1"/>
    <xf numFmtId="165" fontId="0" fillId="0" borderId="0" xfId="1" applyNumberFormat="1" applyFont="1" applyFill="1" applyBorder="1"/>
    <xf numFmtId="165" fontId="0" fillId="0" borderId="1" xfId="1" applyNumberFormat="1" applyFont="1" applyFill="1" applyBorder="1"/>
    <xf numFmtId="165" fontId="0" fillId="0" borderId="12" xfId="1" applyNumberFormat="1" applyFont="1" applyFill="1" applyBorder="1"/>
    <xf numFmtId="165" fontId="0" fillId="0" borderId="13" xfId="1" applyNumberFormat="1" applyFont="1" applyFill="1" applyBorder="1"/>
    <xf numFmtId="0" fontId="0" fillId="0" borderId="16" xfId="0" applyBorder="1"/>
    <xf numFmtId="0" fontId="0" fillId="0" borderId="0" xfId="0" applyFill="1" applyBorder="1"/>
    <xf numFmtId="0" fontId="0" fillId="0" borderId="17" xfId="0" applyBorder="1"/>
    <xf numFmtId="0" fontId="1" fillId="0" borderId="19" xfId="0" applyFont="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left"/>
    </xf>
    <xf numFmtId="165" fontId="0" fillId="0" borderId="3" xfId="0" applyNumberFormat="1" applyBorder="1"/>
    <xf numFmtId="165" fontId="0" fillId="0" borderId="3" xfId="1" applyNumberFormat="1" applyFont="1" applyFill="1" applyBorder="1"/>
    <xf numFmtId="0" fontId="1" fillId="0" borderId="24" xfId="0" applyFont="1" applyBorder="1" applyAlignment="1">
      <alignment horizontal="center"/>
    </xf>
    <xf numFmtId="9" fontId="0" fillId="0" borderId="25" xfId="2" applyFont="1" applyBorder="1"/>
    <xf numFmtId="0" fontId="0" fillId="0" borderId="25" xfId="0" applyBorder="1"/>
    <xf numFmtId="0" fontId="0" fillId="0" borderId="16" xfId="0" applyFill="1" applyBorder="1"/>
    <xf numFmtId="0" fontId="0" fillId="0" borderId="26" xfId="0" applyBorder="1"/>
    <xf numFmtId="0" fontId="0" fillId="0" borderId="27" xfId="0" applyBorder="1"/>
    <xf numFmtId="0" fontId="1" fillId="0" borderId="28" xfId="0" applyFont="1" applyFill="1" applyBorder="1"/>
    <xf numFmtId="0" fontId="0" fillId="0" borderId="13" xfId="0" applyBorder="1"/>
    <xf numFmtId="0" fontId="0" fillId="0" borderId="13" xfId="0" applyFill="1" applyBorder="1"/>
    <xf numFmtId="165" fontId="1" fillId="0" borderId="2" xfId="0" applyNumberFormat="1" applyFont="1" applyBorder="1"/>
    <xf numFmtId="165" fontId="1" fillId="0" borderId="2" xfId="1" applyNumberFormat="1" applyFont="1" applyFill="1" applyBorder="1"/>
    <xf numFmtId="0" fontId="0" fillId="0" borderId="21" xfId="0"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18" xfId="0" applyFont="1" applyBorder="1" applyAlignment="1">
      <alignment horizontal="center"/>
    </xf>
    <xf numFmtId="9" fontId="5" fillId="0" borderId="0" xfId="2" applyFont="1" applyFill="1" applyBorder="1"/>
    <xf numFmtId="0" fontId="5" fillId="0" borderId="0" xfId="0" applyFont="1" applyFill="1" applyBorder="1" applyAlignment="1">
      <alignment horizontal="right"/>
    </xf>
    <xf numFmtId="9" fontId="0" fillId="0" borderId="0" xfId="2" applyFont="1" applyFill="1" applyBorder="1"/>
    <xf numFmtId="9" fontId="5" fillId="0" borderId="0" xfId="2" applyFont="1" applyFill="1" applyBorder="1" applyAlignment="1">
      <alignment horizontal="center"/>
    </xf>
    <xf numFmtId="49" fontId="0" fillId="0" borderId="0" xfId="0" applyNumberFormat="1" applyFill="1" applyBorder="1" applyAlignment="1">
      <alignment horizontal="center"/>
    </xf>
    <xf numFmtId="166" fontId="0" fillId="0" borderId="0" xfId="2" applyNumberFormat="1" applyFont="1" applyFill="1" applyBorder="1"/>
    <xf numFmtId="0" fontId="5" fillId="0" borderId="0" xfId="0" applyFont="1" applyFill="1" applyBorder="1"/>
    <xf numFmtId="165" fontId="0" fillId="0" borderId="0" xfId="1" applyNumberFormat="1" applyFont="1" applyFill="1" applyBorder="1" applyAlignment="1"/>
    <xf numFmtId="0" fontId="5" fillId="0" borderId="0" xfId="0" applyFont="1" applyFill="1" applyBorder="1" applyAlignment="1">
      <alignment horizontal="center"/>
    </xf>
    <xf numFmtId="164" fontId="0" fillId="0" borderId="0" xfId="0" applyNumberFormat="1" applyFill="1" applyBorder="1"/>
    <xf numFmtId="0" fontId="6" fillId="0" borderId="0" xfId="0" applyFont="1" applyFill="1" applyBorder="1"/>
    <xf numFmtId="9" fontId="7" fillId="0" borderId="0" xfId="2" applyFont="1" applyFill="1" applyBorder="1" applyAlignment="1">
      <alignment horizontal="center" wrapText="1"/>
    </xf>
    <xf numFmtId="164" fontId="7" fillId="0" borderId="0" xfId="0" applyNumberFormat="1" applyFont="1" applyFill="1" applyBorder="1"/>
    <xf numFmtId="0" fontId="0" fillId="0" borderId="0" xfId="0" applyFill="1" applyBorder="1" applyAlignment="1">
      <alignment horizontal="center"/>
    </xf>
    <xf numFmtId="1" fontId="0" fillId="0" borderId="0" xfId="0" applyNumberFormat="1" applyFill="1" applyBorder="1" applyAlignment="1">
      <alignment horizontal="center"/>
    </xf>
    <xf numFmtId="0" fontId="0" fillId="0" borderId="11" xfId="0" applyFont="1" applyFill="1" applyBorder="1"/>
    <xf numFmtId="0" fontId="5" fillId="4" borderId="11" xfId="0" applyFont="1" applyFill="1" applyBorder="1" applyAlignment="1">
      <alignment wrapText="1"/>
    </xf>
    <xf numFmtId="0" fontId="0" fillId="0" borderId="11" xfId="0" applyFont="1" applyFill="1" applyBorder="1" applyAlignment="1">
      <alignment wrapText="1"/>
    </xf>
    <xf numFmtId="0" fontId="8" fillId="4" borderId="11" xfId="0" applyFont="1" applyFill="1" applyBorder="1"/>
    <xf numFmtId="44" fontId="0" fillId="0" borderId="5" xfId="3" applyFont="1" applyBorder="1"/>
    <xf numFmtId="0" fontId="16" fillId="0" borderId="0" xfId="0" applyFont="1"/>
    <xf numFmtId="0" fontId="1" fillId="0" borderId="0" xfId="0" applyFont="1" applyFill="1"/>
    <xf numFmtId="0" fontId="1" fillId="5" borderId="0" xfId="0" applyFont="1" applyFill="1"/>
    <xf numFmtId="0" fontId="2" fillId="0" borderId="0" xfId="0" applyFont="1" applyAlignment="1">
      <alignment horizontal="center"/>
    </xf>
    <xf numFmtId="43" fontId="8" fillId="0" borderId="0" xfId="0" applyNumberFormat="1" applyFont="1" applyBorder="1" applyAlignment="1">
      <alignment horizontal="left" vertical="top" wrapText="1"/>
    </xf>
  </cellXfs>
  <cellStyles count="4">
    <cellStyle name="Comma" xfId="1" builtinId="3"/>
    <cellStyle name="Currency" xfId="3" builtinId="4"/>
    <cellStyle name="Normal" xfId="0" builtinId="0"/>
    <cellStyle name="Percent" xfId="2" builtinId="5"/>
  </cellStyles>
  <dxfs count="4">
    <dxf>
      <font>
        <color theme="0" tint="-0.34998626667073579"/>
      </font>
    </dxf>
    <dxf>
      <font>
        <color theme="0" tint="-0.34998626667073579"/>
      </font>
    </dxf>
    <dxf>
      <font>
        <color rgb="FFFFFF00"/>
      </font>
      <numFmt numFmtId="168" formatCode="&quot;Too many hours&quot;"/>
      <fill>
        <patternFill>
          <bgColor rgb="FFFF0000"/>
        </patternFill>
      </fill>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showGridLines="0" tabSelected="1" zoomScale="80" zoomScaleNormal="80" workbookViewId="0">
      <selection activeCell="E46" sqref="E46"/>
    </sheetView>
  </sheetViews>
  <sheetFormatPr defaultRowHeight="15" x14ac:dyDescent="0.25"/>
  <cols>
    <col min="1" max="1" width="2.140625" customWidth="1"/>
    <col min="3" max="3" width="20.85546875" customWidth="1"/>
    <col min="4" max="4" width="16.85546875" customWidth="1"/>
    <col min="5" max="5" width="12.140625" customWidth="1"/>
    <col min="6" max="6" width="10.85546875" customWidth="1"/>
    <col min="7" max="7" width="12.5703125" customWidth="1"/>
    <col min="12" max="12" width="6.85546875" customWidth="1"/>
    <col min="13" max="13" width="1.85546875" customWidth="1"/>
    <col min="14" max="14" width="2.85546875" customWidth="1"/>
    <col min="15" max="15" width="21.140625" customWidth="1"/>
    <col min="16" max="18" width="13.85546875" customWidth="1"/>
    <col min="19" max="19" width="17.85546875" customWidth="1"/>
    <col min="20" max="20" width="4.42578125" customWidth="1"/>
  </cols>
  <sheetData>
    <row r="1" spans="1:25" s="1" customFormat="1" ht="33.75" x14ac:dyDescent="0.5">
      <c r="A1" s="119" t="s">
        <v>80</v>
      </c>
      <c r="M1" s="120"/>
      <c r="N1" s="120"/>
    </row>
    <row r="2" spans="1:25" s="1" customFormat="1" ht="18.75" x14ac:dyDescent="0.3">
      <c r="B2" s="122" t="s">
        <v>21</v>
      </c>
      <c r="C2" s="122"/>
      <c r="D2" s="122"/>
      <c r="E2" s="122"/>
      <c r="F2" s="122"/>
      <c r="G2" s="122"/>
      <c r="H2" s="122"/>
      <c r="I2" s="122"/>
      <c r="J2" s="122"/>
      <c r="M2" s="121"/>
      <c r="N2" s="120"/>
      <c r="O2" s="122" t="s">
        <v>22</v>
      </c>
      <c r="P2" s="122"/>
      <c r="Q2" s="122"/>
      <c r="R2" s="122"/>
      <c r="S2" s="62"/>
      <c r="T2" s="62"/>
      <c r="U2" s="62"/>
      <c r="V2" s="62"/>
      <c r="W2" s="62"/>
      <c r="X2" s="62"/>
      <c r="Y2" s="62"/>
    </row>
    <row r="3" spans="1:25" ht="5.0999999999999996" customHeight="1" thickBot="1" x14ac:dyDescent="0.3">
      <c r="E3" s="49"/>
      <c r="M3" s="41"/>
      <c r="N3" s="16"/>
      <c r="O3" s="16"/>
      <c r="P3" s="48"/>
      <c r="T3" s="16"/>
    </row>
    <row r="4" spans="1:25" ht="15.75" thickBot="1" x14ac:dyDescent="0.3">
      <c r="B4" s="17" t="s">
        <v>16</v>
      </c>
      <c r="C4" s="1" t="s">
        <v>5</v>
      </c>
      <c r="G4" s="1" t="s">
        <v>73</v>
      </c>
      <c r="M4" s="41"/>
      <c r="N4" s="16"/>
      <c r="O4" s="63" t="s">
        <v>60</v>
      </c>
      <c r="P4" s="64">
        <v>2</v>
      </c>
    </row>
    <row r="5" spans="1:25" ht="5.0999999999999996" customHeight="1" thickBot="1" x14ac:dyDescent="0.3">
      <c r="M5" s="41"/>
      <c r="N5" s="16"/>
    </row>
    <row r="6" spans="1:25" ht="15.75" thickBot="1" x14ac:dyDescent="0.3">
      <c r="B6" s="5" t="s">
        <v>1</v>
      </c>
      <c r="C6" t="s">
        <v>3</v>
      </c>
      <c r="D6" s="6">
        <v>90000</v>
      </c>
      <c r="G6" t="s">
        <v>74</v>
      </c>
      <c r="H6" s="118">
        <f>(D10/52)/$D$14</f>
        <v>49.759615384615373</v>
      </c>
      <c r="M6" s="41"/>
      <c r="N6" s="16"/>
      <c r="O6" s="1" t="s">
        <v>46</v>
      </c>
      <c r="P6" s="61" t="s">
        <v>49</v>
      </c>
    </row>
    <row r="7" spans="1:25" ht="5.0999999999999996" customHeight="1" thickBot="1" x14ac:dyDescent="0.3">
      <c r="B7" s="5"/>
      <c r="D7" s="7"/>
      <c r="M7" s="41"/>
      <c r="N7" s="16"/>
    </row>
    <row r="8" spans="1:25" ht="15.75" thickBot="1" x14ac:dyDescent="0.3">
      <c r="B8" s="5" t="s">
        <v>2</v>
      </c>
      <c r="C8" t="s">
        <v>4</v>
      </c>
      <c r="D8" s="40">
        <v>0.15</v>
      </c>
      <c r="M8" s="41"/>
      <c r="N8" s="16"/>
      <c r="O8" s="83" t="s">
        <v>19</v>
      </c>
      <c r="P8" s="78" t="s">
        <v>20</v>
      </c>
      <c r="Q8" s="78" t="s">
        <v>45</v>
      </c>
      <c r="R8" s="79" t="s">
        <v>62</v>
      </c>
      <c r="S8" s="80" t="s">
        <v>63</v>
      </c>
    </row>
    <row r="9" spans="1:25" ht="5.0999999999999996" customHeight="1" thickBot="1" x14ac:dyDescent="0.3">
      <c r="B9" s="5"/>
      <c r="D9" s="8">
        <v>0.125</v>
      </c>
      <c r="M9" s="41"/>
      <c r="N9" s="16"/>
      <c r="O9" s="75"/>
      <c r="P9" s="90"/>
      <c r="Q9" s="90"/>
      <c r="R9" s="91"/>
      <c r="S9" s="77"/>
    </row>
    <row r="10" spans="1:25" ht="15.75" thickBot="1" x14ac:dyDescent="0.3">
      <c r="B10" s="5" t="s">
        <v>8</v>
      </c>
      <c r="C10" t="s">
        <v>56</v>
      </c>
      <c r="D10" s="9">
        <f>D6*(1+D8)</f>
        <v>103499.99999999999</v>
      </c>
      <c r="M10" s="41"/>
      <c r="N10" s="16"/>
      <c r="O10" s="84" t="s">
        <v>76</v>
      </c>
      <c r="P10" s="44">
        <f>IF(AND($P$4=2,$D$41=$D$14),$D$10*(D34/$D$41),IF(AND($P$4=2,$D$41&lt;&gt;$D$14),$D$10*(F34/$F$41),$D$10*(D21/$D$28)))</f>
        <v>54337.499999999993</v>
      </c>
      <c r="Q10" s="44">
        <v>0</v>
      </c>
      <c r="R10" s="73">
        <f>SUM(P10:Q10)</f>
        <v>54337.499999999993</v>
      </c>
      <c r="S10" s="94">
        <f>IF(AND($P$4=2,$D$41=$D$14),E34,IF(AND($P$4=2,$D$41&lt;&gt;$D$14),G34,E21))</f>
        <v>18.900000000000002</v>
      </c>
    </row>
    <row r="11" spans="1:25" ht="5.0999999999999996" customHeight="1" x14ac:dyDescent="0.25">
      <c r="B11" s="5"/>
      <c r="M11" s="41"/>
      <c r="N11" s="16"/>
      <c r="O11" s="75"/>
      <c r="P11" s="90"/>
      <c r="Q11" s="90"/>
      <c r="R11" s="91"/>
      <c r="S11" s="95"/>
    </row>
    <row r="12" spans="1:25" x14ac:dyDescent="0.25">
      <c r="B12" s="5"/>
      <c r="C12" s="1" t="s">
        <v>31</v>
      </c>
      <c r="M12" s="41"/>
      <c r="N12" s="16"/>
      <c r="O12" s="85" t="s">
        <v>50</v>
      </c>
      <c r="P12" s="44">
        <f>IF(AND($P$4=2,$D$41=$D$14),$D$10*(D35/$D$41),IF(AND($P$4=2,$D$41&lt;&gt;$D$14),$D$10*(F35/$F$41),$D$10*(D22/$D$28)))</f>
        <v>7762.4999999999982</v>
      </c>
      <c r="Q12" s="44">
        <f>IF($P$6="Yes",P12*0.15,0)</f>
        <v>0</v>
      </c>
      <c r="R12" s="73">
        <f>SUM(P12:Q12)</f>
        <v>7762.4999999999982</v>
      </c>
      <c r="S12" s="94">
        <f>IF(AND($P$4=2,$D$41=$D$14),E35,IF(AND($P$4=2,$D$41&lt;&gt;$D$14),G35,E22))</f>
        <v>2.7</v>
      </c>
    </row>
    <row r="13" spans="1:25" ht="5.0999999999999996" customHeight="1" thickBot="1" x14ac:dyDescent="0.3">
      <c r="B13" s="5"/>
      <c r="M13" s="41"/>
      <c r="N13" s="16"/>
      <c r="O13" s="75"/>
      <c r="P13" s="90"/>
      <c r="Q13" s="90"/>
      <c r="R13" s="91"/>
      <c r="S13" s="95"/>
    </row>
    <row r="14" spans="1:25" ht="15.75" thickBot="1" x14ac:dyDescent="0.3">
      <c r="B14" s="5" t="s">
        <v>9</v>
      </c>
      <c r="C14" t="s">
        <v>6</v>
      </c>
      <c r="D14" s="10">
        <v>40</v>
      </c>
      <c r="M14" s="41"/>
      <c r="N14" s="16"/>
      <c r="O14" s="85" t="s">
        <v>51</v>
      </c>
      <c r="P14" s="44">
        <f>IF(AND($P$4=2,$D$41=$D$14),$D$10*(D36/$D$41),IF(AND($P$4=2,$D$41&lt;&gt;$D$14),$D$10*(F36/$F$41),$D$10*(D23/$D$28)))</f>
        <v>7762.4999999999982</v>
      </c>
      <c r="Q14" s="44">
        <f>IF($P$6="Yes",P14*0.15,0)</f>
        <v>0</v>
      </c>
      <c r="R14" s="73">
        <f>SUM(P14:Q14)</f>
        <v>7762.4999999999982</v>
      </c>
      <c r="S14" s="94">
        <f>IF(AND($P$4=2,$D$41=$D$14),E36,IF(AND($P$4=2,$D$41&lt;&gt;$D$14),G36,E23))</f>
        <v>2.7</v>
      </c>
    </row>
    <row r="15" spans="1:25" ht="5.0999999999999996" customHeight="1" thickBot="1" x14ac:dyDescent="0.3">
      <c r="B15" s="5"/>
      <c r="D15" s="11"/>
      <c r="M15" s="41"/>
      <c r="N15" s="16"/>
      <c r="O15" s="75"/>
      <c r="P15" s="90"/>
      <c r="Q15" s="90"/>
      <c r="R15" s="91"/>
      <c r="S15" s="95"/>
    </row>
    <row r="16" spans="1:25" ht="15.75" thickBot="1" x14ac:dyDescent="0.3">
      <c r="B16" s="5" t="s">
        <v>10</v>
      </c>
      <c r="C16" t="s">
        <v>7</v>
      </c>
      <c r="D16" s="12">
        <v>0.9</v>
      </c>
      <c r="M16" s="42"/>
      <c r="N16" s="43"/>
      <c r="O16" s="85" t="s">
        <v>52</v>
      </c>
      <c r="P16" s="44">
        <f>IF(AND($P$4=2,$D$41=$D$14),$D$10*(D37/$D$41),IF(AND($P$4=2,$D$41&lt;&gt;$D$14),$D$10*(F37/$F$41),$D$10*(D24/$D$28)))</f>
        <v>5175</v>
      </c>
      <c r="Q16" s="44">
        <f>IF($P$6="Yes",P16*0.15,0)</f>
        <v>0</v>
      </c>
      <c r="R16" s="73">
        <f>SUM(P16:Q16)</f>
        <v>5175</v>
      </c>
      <c r="S16" s="94">
        <f>IF(AND($P$4=2,$D$41=$D$14),E37,IF(AND($P$4=2,$D$41&lt;&gt;$D$14),G37,E24))</f>
        <v>1.8</v>
      </c>
    </row>
    <row r="17" spans="2:19" ht="5.0999999999999996" customHeight="1" x14ac:dyDescent="0.25">
      <c r="B17" s="5"/>
      <c r="D17" s="8"/>
      <c r="M17" s="41"/>
      <c r="N17" s="16"/>
      <c r="O17" s="86"/>
      <c r="P17" s="45"/>
      <c r="Q17" s="45">
        <f>IF($D$106="Yes",P17*0.15,0)</f>
        <v>0</v>
      </c>
      <c r="R17" s="74"/>
      <c r="S17" s="95"/>
    </row>
    <row r="18" spans="2:19" x14ac:dyDescent="0.25">
      <c r="B18" s="5"/>
      <c r="C18" s="1" t="s">
        <v>57</v>
      </c>
      <c r="M18" s="41"/>
      <c r="N18" s="16"/>
      <c r="O18" s="85" t="s">
        <v>53</v>
      </c>
      <c r="P18" s="44">
        <f>IF(AND($P$4=2,$D$41=$D$14),$D$10*(D38/$D$41),IF(AND($P$4=2,$D$41&lt;&gt;$D$14),$D$10*(F38/$F$41),$D$10*(D25/$D$28)))</f>
        <v>12937.499999999998</v>
      </c>
      <c r="Q18" s="44">
        <f>IF($P$6="Yes",P18*0.15,0)</f>
        <v>0</v>
      </c>
      <c r="R18" s="73">
        <f>SUM(P18:Q18)</f>
        <v>12937.499999999998</v>
      </c>
      <c r="S18" s="94">
        <f>IF(AND($P$4=2,$D$41=$D$14),E38,IF(AND($P$4=2,$D$41&lt;&gt;$D$14),G38,E25))</f>
        <v>4.5</v>
      </c>
    </row>
    <row r="19" spans="2:19" ht="15" customHeight="1" x14ac:dyDescent="0.25">
      <c r="B19" s="5" t="s">
        <v>11</v>
      </c>
      <c r="C19" s="56" t="s">
        <v>75</v>
      </c>
      <c r="M19" s="41"/>
      <c r="N19" s="16"/>
      <c r="O19" s="87" t="s">
        <v>54</v>
      </c>
      <c r="P19" s="15">
        <f>IF(AND($P$4=2,$D$41=$D$14),$D$10*(D39/$D$41),IF(AND($P$4=2,$D$41&lt;&gt;$D$14),$D$10*(F39/$F$41),$D$10*(D26/$D$28)))</f>
        <v>10350</v>
      </c>
      <c r="Q19" s="15">
        <f>IF($P$6="Yes",P19*0.15,0)</f>
        <v>0</v>
      </c>
      <c r="R19" s="72">
        <f>SUM(P19:Q19)</f>
        <v>10350</v>
      </c>
      <c r="S19" s="96">
        <f t="shared" ref="S19:S20" si="0">IF(AND($P$4=2,$D$41=$D$14),E39,IF(AND($P$4=2,$D$41&lt;&gt;$D$14),G39,E26))</f>
        <v>3.6</v>
      </c>
    </row>
    <row r="20" spans="2:19" ht="15.75" thickBot="1" x14ac:dyDescent="0.3">
      <c r="B20" s="5"/>
      <c r="C20" s="13" t="s">
        <v>58</v>
      </c>
      <c r="D20" s="13" t="s">
        <v>6</v>
      </c>
      <c r="E20" s="65" t="s">
        <v>61</v>
      </c>
      <c r="M20" s="41"/>
      <c r="N20" s="16"/>
      <c r="O20" s="88" t="s">
        <v>55</v>
      </c>
      <c r="P20" s="81">
        <f>IF(AND($P$4=2,$D$41=$D$14),$D$10*(D40/$D$41),IF(AND($P$4=2,$D$41&lt;&gt;$D$14),$D$10*(F40/$F$41),$D$10*(D27/$D$28)))</f>
        <v>5175</v>
      </c>
      <c r="Q20" s="81">
        <f>IF($P$6="Yes",P20*0.15,0)</f>
        <v>0</v>
      </c>
      <c r="R20" s="82">
        <f>SUM(P20:Q20)</f>
        <v>5175</v>
      </c>
      <c r="S20" s="97">
        <f t="shared" si="0"/>
        <v>1.8</v>
      </c>
    </row>
    <row r="21" spans="2:19" ht="16.5" thickTop="1" thickBot="1" x14ac:dyDescent="0.3">
      <c r="B21" s="5" t="s">
        <v>12</v>
      </c>
      <c r="C21" s="8" t="s">
        <v>76</v>
      </c>
      <c r="D21" s="10">
        <f>D14*0.5</f>
        <v>20</v>
      </c>
      <c r="E21" s="51">
        <f>D21*$D$16</f>
        <v>18</v>
      </c>
      <c r="G21" s="2"/>
      <c r="M21" s="41"/>
      <c r="N21" s="16"/>
      <c r="O21" s="89" t="s">
        <v>0</v>
      </c>
      <c r="P21" s="92">
        <f>SUM(P10:P20)</f>
        <v>103499.99999999999</v>
      </c>
      <c r="Q21" s="92">
        <f>SUM(Q10:Q20)</f>
        <v>0</v>
      </c>
      <c r="R21" s="93">
        <f>SUM(P21:Q21)</f>
        <v>103499.99999999999</v>
      </c>
      <c r="S21" s="98">
        <f>SUM(S10:S20)</f>
        <v>36</v>
      </c>
    </row>
    <row r="22" spans="2:19" ht="15.75" thickBot="1" x14ac:dyDescent="0.3">
      <c r="B22" s="5" t="s">
        <v>13</v>
      </c>
      <c r="C22" t="s">
        <v>50</v>
      </c>
      <c r="D22" s="10">
        <v>4</v>
      </c>
      <c r="E22" s="52">
        <f t="shared" ref="E22:E27" si="1">D22*$D$16</f>
        <v>3.6</v>
      </c>
      <c r="G22" s="2"/>
      <c r="M22" s="41"/>
      <c r="N22" s="16"/>
      <c r="O22" s="11"/>
      <c r="P22" s="70"/>
      <c r="Q22" s="70"/>
      <c r="R22" s="71"/>
    </row>
    <row r="23" spans="2:19" ht="15.75" thickBot="1" x14ac:dyDescent="0.3">
      <c r="B23" s="5" t="s">
        <v>14</v>
      </c>
      <c r="C23" t="s">
        <v>51</v>
      </c>
      <c r="D23" s="10">
        <v>4</v>
      </c>
      <c r="E23" s="52">
        <f t="shared" si="1"/>
        <v>3.6</v>
      </c>
      <c r="G23" s="2"/>
      <c r="M23" s="41"/>
      <c r="N23" s="16"/>
      <c r="O23" s="1"/>
    </row>
    <row r="24" spans="2:19" ht="15" customHeight="1" thickBot="1" x14ac:dyDescent="0.3">
      <c r="B24" s="5" t="s">
        <v>15</v>
      </c>
      <c r="C24" t="s">
        <v>52</v>
      </c>
      <c r="D24" s="10">
        <v>4</v>
      </c>
      <c r="E24" s="52">
        <f t="shared" si="1"/>
        <v>3.6</v>
      </c>
      <c r="G24" s="2"/>
      <c r="M24" s="41"/>
      <c r="N24" s="16"/>
      <c r="O24" s="1"/>
    </row>
    <row r="25" spans="2:19" ht="15.75" thickBot="1" x14ac:dyDescent="0.3">
      <c r="B25" s="5" t="s">
        <v>17</v>
      </c>
      <c r="C25" t="s">
        <v>53</v>
      </c>
      <c r="D25" s="10">
        <v>4</v>
      </c>
      <c r="E25" s="52">
        <f t="shared" si="1"/>
        <v>3.6</v>
      </c>
      <c r="G25" s="2"/>
      <c r="M25" s="41"/>
      <c r="N25" s="16"/>
    </row>
    <row r="26" spans="2:19" ht="15.75" thickBot="1" x14ac:dyDescent="0.3">
      <c r="B26" s="5" t="s">
        <v>18</v>
      </c>
      <c r="C26" t="s">
        <v>54</v>
      </c>
      <c r="D26" s="10">
        <v>4</v>
      </c>
      <c r="E26" s="52">
        <f t="shared" si="1"/>
        <v>3.6</v>
      </c>
      <c r="G26" s="2"/>
      <c r="M26" s="41"/>
      <c r="N26" s="16"/>
    </row>
    <row r="27" spans="2:19" ht="15" customHeight="1" thickBot="1" x14ac:dyDescent="0.3">
      <c r="B27" s="5" t="s">
        <v>23</v>
      </c>
      <c r="C27" t="s">
        <v>55</v>
      </c>
      <c r="D27" s="54">
        <v>0</v>
      </c>
      <c r="E27" s="53">
        <f t="shared" si="1"/>
        <v>0</v>
      </c>
      <c r="G27" s="2"/>
      <c r="M27" s="41"/>
      <c r="N27" s="16"/>
      <c r="R27" s="3"/>
    </row>
    <row r="28" spans="2:19" ht="15.75" thickBot="1" x14ac:dyDescent="0.3">
      <c r="B28" s="5" t="s">
        <v>34</v>
      </c>
      <c r="C28" s="1" t="s">
        <v>0</v>
      </c>
      <c r="D28" s="50">
        <f>SUM(D21:D27)</f>
        <v>40</v>
      </c>
      <c r="E28" s="50">
        <f>SUM(E21:E27)</f>
        <v>36.000000000000007</v>
      </c>
      <c r="M28" s="41"/>
      <c r="N28" s="16"/>
    </row>
    <row r="29" spans="2:19" ht="5.0999999999999996" customHeight="1" x14ac:dyDescent="0.25">
      <c r="B29" s="5"/>
      <c r="C29" s="1"/>
      <c r="D29" s="55"/>
      <c r="E29" s="55"/>
      <c r="M29" s="41"/>
      <c r="N29" s="16"/>
    </row>
    <row r="30" spans="2:19" x14ac:dyDescent="0.25">
      <c r="B30" s="5"/>
      <c r="C30" s="1" t="s">
        <v>59</v>
      </c>
      <c r="M30" s="41"/>
      <c r="N30" s="16"/>
    </row>
    <row r="31" spans="2:19" ht="15" customHeight="1" x14ac:dyDescent="0.25">
      <c r="B31" s="5" t="s">
        <v>35</v>
      </c>
      <c r="C31" s="57" t="s">
        <v>77</v>
      </c>
      <c r="M31" s="41"/>
      <c r="N31" s="16"/>
    </row>
    <row r="32" spans="2:19" x14ac:dyDescent="0.25">
      <c r="B32" s="5"/>
      <c r="C32" s="57" t="s">
        <v>81</v>
      </c>
      <c r="M32" s="41"/>
      <c r="N32" s="16"/>
    </row>
    <row r="33" spans="2:19" ht="32.25" customHeight="1" thickBot="1" x14ac:dyDescent="0.3">
      <c r="B33" s="5"/>
      <c r="C33" s="68" t="s">
        <v>58</v>
      </c>
      <c r="D33" s="68" t="s">
        <v>6</v>
      </c>
      <c r="E33" s="67" t="s">
        <v>61</v>
      </c>
      <c r="F33" s="66" t="s">
        <v>6</v>
      </c>
      <c r="G33" s="67" t="s">
        <v>61</v>
      </c>
      <c r="M33" s="41"/>
      <c r="N33" s="16"/>
      <c r="O33" s="1"/>
    </row>
    <row r="34" spans="2:19" ht="15" customHeight="1" thickBot="1" x14ac:dyDescent="0.3">
      <c r="B34" s="5" t="s">
        <v>36</v>
      </c>
      <c r="C34" s="8" t="s">
        <v>76</v>
      </c>
      <c r="D34" s="10">
        <f>D14*0.5</f>
        <v>20</v>
      </c>
      <c r="E34" s="51">
        <f>D34*$D$16</f>
        <v>18</v>
      </c>
      <c r="F34" s="51">
        <f>IF(SUM(D35:D40)&lt;D14*0.5,D34+(D14*0.5-SUM(D35:D40)),D34)</f>
        <v>21</v>
      </c>
      <c r="G34" s="51">
        <f>F34*$D$16</f>
        <v>18.900000000000002</v>
      </c>
      <c r="M34" s="41"/>
      <c r="N34" s="16"/>
      <c r="O34" s="14"/>
    </row>
    <row r="35" spans="2:19" ht="15" customHeight="1" thickBot="1" x14ac:dyDescent="0.3">
      <c r="B35" s="5" t="s">
        <v>37</v>
      </c>
      <c r="C35" t="s">
        <v>50</v>
      </c>
      <c r="D35" s="10">
        <v>3</v>
      </c>
      <c r="E35" s="52">
        <f t="shared" ref="E35:E40" si="2">D35*$D$16</f>
        <v>2.7</v>
      </c>
      <c r="F35" s="51">
        <f>D35</f>
        <v>3</v>
      </c>
      <c r="G35" s="51">
        <f t="shared" ref="G35:G40" si="3">F35*$D$16</f>
        <v>2.7</v>
      </c>
      <c r="M35" s="41"/>
      <c r="N35" s="16"/>
    </row>
    <row r="36" spans="2:19" ht="15.75" thickBot="1" x14ac:dyDescent="0.3">
      <c r="B36" s="5" t="s">
        <v>38</v>
      </c>
      <c r="C36" t="s">
        <v>51</v>
      </c>
      <c r="D36" s="10">
        <v>3</v>
      </c>
      <c r="E36" s="52">
        <f t="shared" si="2"/>
        <v>2.7</v>
      </c>
      <c r="F36" s="51">
        <f t="shared" ref="F36:F40" si="4">D36</f>
        <v>3</v>
      </c>
      <c r="G36" s="51">
        <f t="shared" si="3"/>
        <v>2.7</v>
      </c>
      <c r="I36" s="60"/>
      <c r="M36" s="41"/>
      <c r="N36" s="16"/>
    </row>
    <row r="37" spans="2:19" ht="15.75" thickBot="1" x14ac:dyDescent="0.3">
      <c r="B37" s="5" t="s">
        <v>39</v>
      </c>
      <c r="C37" t="s">
        <v>52</v>
      </c>
      <c r="D37" s="10">
        <v>2</v>
      </c>
      <c r="E37" s="52">
        <f t="shared" si="2"/>
        <v>1.8</v>
      </c>
      <c r="F37" s="51">
        <f t="shared" si="4"/>
        <v>2</v>
      </c>
      <c r="G37" s="51">
        <f t="shared" si="3"/>
        <v>1.8</v>
      </c>
      <c r="I37" s="60"/>
      <c r="M37" s="41"/>
      <c r="N37" s="16"/>
    </row>
    <row r="38" spans="2:19" ht="15.75" thickBot="1" x14ac:dyDescent="0.3">
      <c r="B38" s="5" t="s">
        <v>40</v>
      </c>
      <c r="C38" t="s">
        <v>53</v>
      </c>
      <c r="D38" s="10">
        <v>5</v>
      </c>
      <c r="E38" s="52">
        <f t="shared" si="2"/>
        <v>4.5</v>
      </c>
      <c r="F38" s="51">
        <f t="shared" si="4"/>
        <v>5</v>
      </c>
      <c r="G38" s="51">
        <f t="shared" si="3"/>
        <v>4.5</v>
      </c>
      <c r="M38" s="41"/>
      <c r="N38" s="16"/>
    </row>
    <row r="39" spans="2:19" ht="15" customHeight="1" thickBot="1" x14ac:dyDescent="0.3">
      <c r="B39" s="5" t="s">
        <v>41</v>
      </c>
      <c r="C39" t="s">
        <v>54</v>
      </c>
      <c r="D39" s="10">
        <v>4</v>
      </c>
      <c r="E39" s="52">
        <f t="shared" si="2"/>
        <v>3.6</v>
      </c>
      <c r="F39" s="51">
        <f t="shared" si="4"/>
        <v>4</v>
      </c>
      <c r="G39" s="51">
        <f t="shared" si="3"/>
        <v>3.6</v>
      </c>
      <c r="M39" s="41"/>
      <c r="N39" s="16"/>
    </row>
    <row r="40" spans="2:19" ht="15" customHeight="1" thickBot="1" x14ac:dyDescent="0.3">
      <c r="B40" s="5" t="s">
        <v>42</v>
      </c>
      <c r="C40" t="s">
        <v>55</v>
      </c>
      <c r="D40" s="59">
        <v>2</v>
      </c>
      <c r="E40" s="53">
        <f t="shared" si="2"/>
        <v>1.8</v>
      </c>
      <c r="F40" s="51">
        <f t="shared" si="4"/>
        <v>2</v>
      </c>
      <c r="G40" s="51">
        <f t="shared" si="3"/>
        <v>1.8</v>
      </c>
      <c r="M40" s="41"/>
      <c r="N40" s="16"/>
    </row>
    <row r="41" spans="2:19" ht="15" customHeight="1" thickBot="1" x14ac:dyDescent="0.3">
      <c r="B41" s="5" t="s">
        <v>44</v>
      </c>
      <c r="C41" s="1" t="s">
        <v>0</v>
      </c>
      <c r="D41" s="50">
        <f>SUM(D34:D40)</f>
        <v>39</v>
      </c>
      <c r="E41" s="50">
        <f>SUM(E34:E40)</f>
        <v>35.099999999999994</v>
      </c>
      <c r="F41" s="50">
        <f>SUM(F34:F40)</f>
        <v>40</v>
      </c>
      <c r="G41" s="50">
        <f>SUM(G34:G40)</f>
        <v>36</v>
      </c>
      <c r="M41" s="41"/>
      <c r="N41" s="16"/>
    </row>
    <row r="42" spans="2:19" ht="5.0999999999999996" customHeight="1" x14ac:dyDescent="0.25">
      <c r="M42" s="41"/>
      <c r="N42" s="16"/>
    </row>
    <row r="43" spans="2:19" ht="15" customHeight="1" x14ac:dyDescent="0.25">
      <c r="M43" s="41"/>
    </row>
    <row r="44" spans="2:19" ht="15" customHeight="1" x14ac:dyDescent="0.25">
      <c r="C44" s="58" t="s">
        <v>43</v>
      </c>
      <c r="D44" s="58"/>
      <c r="E44" s="58">
        <v>1</v>
      </c>
      <c r="M44" s="41"/>
      <c r="O44" s="1"/>
    </row>
    <row r="45" spans="2:19" x14ac:dyDescent="0.25">
      <c r="C45" s="58"/>
      <c r="D45" s="58"/>
      <c r="E45" s="58">
        <v>2</v>
      </c>
    </row>
    <row r="46" spans="2:19" x14ac:dyDescent="0.25">
      <c r="B46" s="5"/>
      <c r="C46" s="58" t="s">
        <v>47</v>
      </c>
      <c r="D46" s="58"/>
      <c r="E46" s="58" t="s">
        <v>49</v>
      </c>
      <c r="P46" s="11"/>
      <c r="Q46" s="11"/>
      <c r="R46" s="11"/>
      <c r="S46" s="11"/>
    </row>
    <row r="47" spans="2:19" x14ac:dyDescent="0.25">
      <c r="B47" s="5"/>
      <c r="C47" s="58"/>
      <c r="D47" s="58"/>
      <c r="E47" s="58" t="s">
        <v>48</v>
      </c>
      <c r="P47" s="11"/>
      <c r="Q47" s="11"/>
      <c r="R47" s="11"/>
      <c r="S47" s="11"/>
    </row>
    <row r="48" spans="2:19" x14ac:dyDescent="0.25">
      <c r="O48" s="56"/>
      <c r="P48" s="11"/>
      <c r="Q48" s="11"/>
      <c r="R48" s="11"/>
      <c r="S48" s="11"/>
    </row>
    <row r="49" spans="15:19" x14ac:dyDescent="0.25">
      <c r="O49" s="11"/>
      <c r="P49" s="11"/>
      <c r="Q49" s="11"/>
      <c r="R49" s="11"/>
      <c r="S49" s="11"/>
    </row>
    <row r="50" spans="15:19" x14ac:dyDescent="0.25">
      <c r="O50" s="11"/>
      <c r="P50" s="11"/>
      <c r="Q50" s="11"/>
      <c r="R50" s="11"/>
      <c r="S50" s="69"/>
    </row>
    <row r="51" spans="15:19" x14ac:dyDescent="0.25">
      <c r="O51" s="11"/>
      <c r="P51" s="11"/>
      <c r="Q51" s="11"/>
      <c r="R51" s="11"/>
      <c r="S51" s="76"/>
    </row>
    <row r="52" spans="15:19" x14ac:dyDescent="0.25">
      <c r="O52" s="11"/>
      <c r="P52" s="11"/>
      <c r="Q52" s="11"/>
      <c r="R52" s="11"/>
      <c r="S52" s="113"/>
    </row>
    <row r="53" spans="15:19" ht="15.75" customHeight="1" x14ac:dyDescent="0.25">
      <c r="O53" s="11"/>
      <c r="P53" s="11"/>
      <c r="Q53" s="11"/>
      <c r="R53" s="11"/>
      <c r="S53" s="113"/>
    </row>
    <row r="54" spans="15:19" x14ac:dyDescent="0.25">
      <c r="O54" s="11"/>
      <c r="P54" s="11"/>
      <c r="Q54" s="11"/>
      <c r="R54" s="11"/>
      <c r="S54" s="113"/>
    </row>
    <row r="55" spans="15:19" x14ac:dyDescent="0.25">
      <c r="O55" s="11"/>
      <c r="P55" s="11"/>
      <c r="Q55" s="11"/>
      <c r="R55" s="11"/>
      <c r="S55" s="113"/>
    </row>
    <row r="56" spans="15:19" x14ac:dyDescent="0.25">
      <c r="O56" s="11"/>
      <c r="P56" s="11"/>
      <c r="Q56" s="11"/>
      <c r="R56" s="11"/>
      <c r="S56" s="113"/>
    </row>
    <row r="57" spans="15:19" x14ac:dyDescent="0.25">
      <c r="O57" s="11"/>
      <c r="P57" s="11"/>
      <c r="Q57" s="11"/>
      <c r="R57" s="11"/>
      <c r="S57" s="113"/>
    </row>
    <row r="58" spans="15:19" x14ac:dyDescent="0.25">
      <c r="O58" s="11"/>
      <c r="P58" s="11"/>
      <c r="Q58" s="11"/>
      <c r="R58" s="11"/>
      <c r="S58" s="113"/>
    </row>
    <row r="59" spans="15:19" x14ac:dyDescent="0.25">
      <c r="O59" s="11"/>
      <c r="P59" s="11"/>
      <c r="Q59" s="11"/>
      <c r="R59" s="11"/>
      <c r="S59" s="113"/>
    </row>
    <row r="60" spans="15:19" x14ac:dyDescent="0.25">
      <c r="O60" s="11"/>
      <c r="P60" s="11"/>
      <c r="Q60" s="11"/>
      <c r="R60" s="11"/>
      <c r="S60" s="113"/>
    </row>
    <row r="61" spans="15:19" x14ac:dyDescent="0.25">
      <c r="O61" s="11"/>
      <c r="P61" s="11"/>
      <c r="Q61" s="11"/>
      <c r="R61" s="11"/>
      <c r="S61" s="113"/>
    </row>
    <row r="62" spans="15:19" x14ac:dyDescent="0.25">
      <c r="O62" s="11"/>
      <c r="P62" s="11"/>
      <c r="Q62" s="11"/>
      <c r="R62" s="11"/>
      <c r="S62" s="11"/>
    </row>
    <row r="63" spans="15:19" x14ac:dyDescent="0.25">
      <c r="O63" s="123"/>
      <c r="P63" s="123"/>
      <c r="Q63" s="123"/>
      <c r="R63" s="123"/>
      <c r="S63" s="123"/>
    </row>
    <row r="64" spans="15:19" x14ac:dyDescent="0.25">
      <c r="O64" s="11"/>
      <c r="P64" s="11"/>
      <c r="Q64" s="11"/>
      <c r="R64" s="11"/>
      <c r="S64" s="11"/>
    </row>
    <row r="78" spans="2:6" x14ac:dyDescent="0.25">
      <c r="B78" s="103"/>
      <c r="C78" s="76"/>
      <c r="D78" s="76"/>
      <c r="E78" s="76"/>
      <c r="F78" s="76"/>
    </row>
    <row r="79" spans="2:6" x14ac:dyDescent="0.25">
      <c r="B79" s="103"/>
      <c r="C79" s="76"/>
      <c r="D79" s="76"/>
      <c r="E79" s="76"/>
      <c r="F79" s="76"/>
    </row>
    <row r="80" spans="2:6" x14ac:dyDescent="0.25">
      <c r="B80" s="103"/>
      <c r="C80" s="76"/>
      <c r="D80" s="76"/>
      <c r="E80" s="76"/>
      <c r="F80" s="76"/>
    </row>
    <row r="81" spans="2:6" x14ac:dyDescent="0.25">
      <c r="B81" s="103"/>
      <c r="C81" s="76"/>
      <c r="D81" s="76"/>
      <c r="E81" s="76"/>
      <c r="F81" s="104"/>
    </row>
    <row r="82" spans="2:6" x14ac:dyDescent="0.25">
      <c r="B82" s="103"/>
      <c r="C82" s="76"/>
      <c r="D82" s="76"/>
      <c r="E82" s="76"/>
      <c r="F82" s="76"/>
    </row>
    <row r="83" spans="2:6" x14ac:dyDescent="0.25">
      <c r="B83" s="103"/>
      <c r="C83" s="105"/>
      <c r="D83" s="76"/>
      <c r="E83" s="76"/>
      <c r="F83" s="76"/>
    </row>
    <row r="84" spans="2:6" x14ac:dyDescent="0.25">
      <c r="B84" s="103"/>
      <c r="C84" s="99"/>
      <c r="D84" s="105"/>
      <c r="E84" s="100"/>
      <c r="F84" s="76"/>
    </row>
    <row r="85" spans="2:6" x14ac:dyDescent="0.25">
      <c r="B85" s="103"/>
      <c r="C85" s="101"/>
      <c r="D85" s="106"/>
      <c r="E85" s="101"/>
      <c r="F85" s="76"/>
    </row>
    <row r="86" spans="2:6" x14ac:dyDescent="0.25">
      <c r="B86" s="103"/>
      <c r="C86" s="76"/>
      <c r="D86" s="106"/>
      <c r="E86" s="101"/>
      <c r="F86" s="76"/>
    </row>
    <row r="87" spans="2:6" x14ac:dyDescent="0.25">
      <c r="B87" s="103"/>
      <c r="C87" s="76"/>
      <c r="D87" s="106"/>
      <c r="E87" s="101"/>
      <c r="F87" s="76"/>
    </row>
    <row r="88" spans="2:6" x14ac:dyDescent="0.25">
      <c r="B88" s="103"/>
      <c r="C88" s="76"/>
      <c r="D88" s="106"/>
      <c r="E88" s="101"/>
      <c r="F88" s="76"/>
    </row>
    <row r="89" spans="2:6" x14ac:dyDescent="0.25">
      <c r="B89" s="103"/>
      <c r="C89" s="76"/>
      <c r="D89" s="106"/>
      <c r="E89" s="101"/>
      <c r="F89" s="76"/>
    </row>
    <row r="90" spans="2:6" x14ac:dyDescent="0.25">
      <c r="B90" s="103"/>
      <c r="C90" s="76"/>
      <c r="D90" s="106"/>
      <c r="E90" s="101"/>
      <c r="F90" s="76"/>
    </row>
    <row r="91" spans="2:6" x14ac:dyDescent="0.25">
      <c r="B91" s="103"/>
      <c r="C91" s="76"/>
      <c r="D91" s="106"/>
      <c r="E91" s="101"/>
      <c r="F91" s="76"/>
    </row>
    <row r="92" spans="2:6" x14ac:dyDescent="0.25">
      <c r="B92" s="103"/>
      <c r="C92" s="76"/>
      <c r="D92" s="76"/>
      <c r="E92" s="76"/>
      <c r="F92" s="76"/>
    </row>
    <row r="93" spans="2:6" x14ac:dyDescent="0.25">
      <c r="B93" s="103"/>
      <c r="C93" s="105"/>
      <c r="D93" s="76"/>
      <c r="E93" s="76"/>
      <c r="F93" s="76"/>
    </row>
    <row r="94" spans="2:6" x14ac:dyDescent="0.25">
      <c r="B94" s="103"/>
      <c r="C94" s="76"/>
      <c r="D94" s="76"/>
      <c r="E94" s="76"/>
      <c r="F94" s="76"/>
    </row>
    <row r="95" spans="2:6" x14ac:dyDescent="0.25">
      <c r="B95" s="103"/>
      <c r="C95" s="105"/>
      <c r="D95" s="102"/>
      <c r="E95" s="107"/>
      <c r="F95" s="76"/>
    </row>
    <row r="96" spans="2:6" x14ac:dyDescent="0.25">
      <c r="B96" s="103"/>
      <c r="C96" s="101"/>
      <c r="D96" s="101"/>
      <c r="E96" s="108"/>
      <c r="F96" s="76"/>
    </row>
    <row r="97" spans="2:6" x14ac:dyDescent="0.25">
      <c r="B97" s="103"/>
      <c r="C97" s="76"/>
      <c r="D97" s="101"/>
      <c r="E97" s="108"/>
      <c r="F97" s="76"/>
    </row>
    <row r="98" spans="2:6" x14ac:dyDescent="0.25">
      <c r="B98" s="103"/>
      <c r="C98" s="76"/>
      <c r="D98" s="101"/>
      <c r="E98" s="108"/>
      <c r="F98" s="76"/>
    </row>
    <row r="99" spans="2:6" x14ac:dyDescent="0.25">
      <c r="B99" s="103"/>
      <c r="C99" s="76"/>
      <c r="D99" s="101"/>
      <c r="E99" s="108"/>
      <c r="F99" s="76"/>
    </row>
    <row r="100" spans="2:6" x14ac:dyDescent="0.25">
      <c r="B100" s="103"/>
      <c r="C100" s="76"/>
      <c r="D100" s="101"/>
      <c r="E100" s="108"/>
      <c r="F100" s="76"/>
    </row>
    <row r="101" spans="2:6" x14ac:dyDescent="0.25">
      <c r="B101" s="103"/>
      <c r="C101" s="76"/>
      <c r="D101" s="101"/>
      <c r="E101" s="108"/>
      <c r="F101" s="76"/>
    </row>
    <row r="102" spans="2:6" x14ac:dyDescent="0.25">
      <c r="B102" s="103"/>
      <c r="C102" s="76"/>
      <c r="D102" s="101"/>
      <c r="E102" s="108"/>
      <c r="F102" s="76"/>
    </row>
    <row r="103" spans="2:6" x14ac:dyDescent="0.25">
      <c r="B103" s="103"/>
      <c r="C103" s="109"/>
      <c r="D103" s="110"/>
      <c r="E103" s="111"/>
      <c r="F103" s="76"/>
    </row>
    <row r="104" spans="2:6" x14ac:dyDescent="0.25">
      <c r="B104" s="76"/>
      <c r="C104" s="76"/>
      <c r="D104" s="76"/>
      <c r="E104" s="76"/>
      <c r="F104" s="76"/>
    </row>
    <row r="105" spans="2:6" x14ac:dyDescent="0.25">
      <c r="B105" s="112"/>
      <c r="C105" s="105"/>
      <c r="D105" s="76"/>
      <c r="E105" s="76"/>
      <c r="F105" s="76"/>
    </row>
    <row r="106" spans="2:6" x14ac:dyDescent="0.25">
      <c r="B106" s="112"/>
      <c r="C106" s="76"/>
      <c r="D106" s="76"/>
      <c r="E106" s="76"/>
      <c r="F106" s="76"/>
    </row>
    <row r="107" spans="2:6" x14ac:dyDescent="0.25">
      <c r="B107" s="76"/>
      <c r="C107" s="76"/>
      <c r="D107" s="76"/>
      <c r="E107" s="76"/>
      <c r="F107" s="76"/>
    </row>
  </sheetData>
  <mergeCells count="3">
    <mergeCell ref="B2:J2"/>
    <mergeCell ref="O63:S63"/>
    <mergeCell ref="O2:R2"/>
  </mergeCells>
  <conditionalFormatting sqref="D96:D102">
    <cfRule type="expression" dxfId="3" priority="5">
      <formula>"$E$22=""Option 1"""</formula>
    </cfRule>
  </conditionalFormatting>
  <conditionalFormatting sqref="D41">
    <cfRule type="expression" dxfId="2" priority="3">
      <formula>$D$41&gt;$D$14</formula>
    </cfRule>
  </conditionalFormatting>
  <conditionalFormatting sqref="F34:G41">
    <cfRule type="expression" dxfId="1" priority="2">
      <formula>$D$41=$D$14</formula>
    </cfRule>
  </conditionalFormatting>
  <conditionalFormatting sqref="D34:E41">
    <cfRule type="expression" dxfId="0" priority="1">
      <formula>$D$41&lt;&gt;$D$14</formula>
    </cfRule>
  </conditionalFormatting>
  <dataValidations count="3">
    <dataValidation type="list" allowBlank="1" showInputMessage="1" showErrorMessage="1" sqref="E94" xr:uid="{00000000-0002-0000-0000-000000000000}">
      <formula1>$AG$10:$AG$12</formula1>
    </dataValidation>
    <dataValidation type="list" allowBlank="1" showInputMessage="1" showErrorMessage="1" sqref="D106 P6" xr:uid="{00000000-0002-0000-0000-000001000000}">
      <formula1>$E$46:$E$47</formula1>
    </dataValidation>
    <dataValidation type="list" allowBlank="1" showInputMessage="1" showErrorMessage="1" sqref="P4" xr:uid="{00000000-0002-0000-0000-000002000000}">
      <formula1>$E$44:$E$45</formula1>
    </dataValidation>
  </dataValidation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D45"/>
  <sheetViews>
    <sheetView showGridLines="0" zoomScale="90" zoomScaleNormal="90" workbookViewId="0">
      <selection activeCell="D33" sqref="D33"/>
    </sheetView>
  </sheetViews>
  <sheetFormatPr defaultRowHeight="15" x14ac:dyDescent="0.25"/>
  <cols>
    <col min="4" max="4" width="171.140625" customWidth="1"/>
  </cols>
  <sheetData>
    <row r="3" spans="3:4" x14ac:dyDescent="0.25">
      <c r="C3" s="22" t="s">
        <v>16</v>
      </c>
      <c r="D3" s="23" t="s">
        <v>24</v>
      </c>
    </row>
    <row r="4" spans="3:4" x14ac:dyDescent="0.25">
      <c r="C4" s="30" t="s">
        <v>1</v>
      </c>
      <c r="D4" s="31" t="s">
        <v>25</v>
      </c>
    </row>
    <row r="5" spans="3:4" ht="60" x14ac:dyDescent="0.25">
      <c r="C5" s="28" t="s">
        <v>2</v>
      </c>
      <c r="D5" s="29" t="s">
        <v>27</v>
      </c>
    </row>
    <row r="6" spans="3:4" ht="5.0999999999999996" customHeight="1" x14ac:dyDescent="0.25">
      <c r="C6" s="18"/>
      <c r="D6" s="19"/>
    </row>
    <row r="7" spans="3:4" x14ac:dyDescent="0.25">
      <c r="C7" s="22"/>
      <c r="D7" s="39" t="s">
        <v>26</v>
      </c>
    </row>
    <row r="8" spans="3:4" x14ac:dyDescent="0.25">
      <c r="C8" s="32" t="s">
        <v>10</v>
      </c>
      <c r="D8" s="33" t="s">
        <v>28</v>
      </c>
    </row>
    <row r="9" spans="3:4" x14ac:dyDescent="0.25">
      <c r="C9" s="24" t="s">
        <v>11</v>
      </c>
      <c r="D9" s="25" t="s">
        <v>29</v>
      </c>
    </row>
    <row r="10" spans="3:4" x14ac:dyDescent="0.25">
      <c r="C10" s="34" t="s">
        <v>12</v>
      </c>
      <c r="D10" s="35" t="s">
        <v>64</v>
      </c>
    </row>
    <row r="11" spans="3:4" x14ac:dyDescent="0.25">
      <c r="C11" s="24" t="s">
        <v>13</v>
      </c>
      <c r="D11" s="25" t="s">
        <v>30</v>
      </c>
    </row>
    <row r="12" spans="3:4" x14ac:dyDescent="0.25">
      <c r="C12" s="32" t="s">
        <v>14</v>
      </c>
      <c r="D12" s="33" t="s">
        <v>65</v>
      </c>
    </row>
    <row r="13" spans="3:4" x14ac:dyDescent="0.25">
      <c r="C13" s="24" t="s">
        <v>15</v>
      </c>
      <c r="D13" s="25" t="s">
        <v>32</v>
      </c>
    </row>
    <row r="14" spans="3:4" x14ac:dyDescent="0.25">
      <c r="C14" s="34" t="s">
        <v>17</v>
      </c>
      <c r="D14" s="35" t="s">
        <v>33</v>
      </c>
    </row>
    <row r="15" spans="3:4" x14ac:dyDescent="0.25">
      <c r="C15" s="24" t="s">
        <v>18</v>
      </c>
      <c r="D15" s="46" t="s">
        <v>79</v>
      </c>
    </row>
    <row r="16" spans="3:4" x14ac:dyDescent="0.25">
      <c r="C16" s="34" t="s">
        <v>23</v>
      </c>
      <c r="D16" s="114" t="s">
        <v>66</v>
      </c>
    </row>
    <row r="17" spans="3:4" ht="30" x14ac:dyDescent="0.25">
      <c r="C17" s="26" t="s">
        <v>34</v>
      </c>
      <c r="D17" s="115" t="s">
        <v>78</v>
      </c>
    </row>
    <row r="18" spans="3:4" x14ac:dyDescent="0.25">
      <c r="C18" s="47" t="s">
        <v>35</v>
      </c>
      <c r="D18" s="116" t="s">
        <v>67</v>
      </c>
    </row>
    <row r="19" spans="3:4" x14ac:dyDescent="0.25">
      <c r="C19" s="24" t="s">
        <v>36</v>
      </c>
      <c r="D19" s="117" t="s">
        <v>68</v>
      </c>
    </row>
    <row r="20" spans="3:4" x14ac:dyDescent="0.25">
      <c r="C20" s="28" t="s">
        <v>37</v>
      </c>
      <c r="D20" s="36" t="s">
        <v>69</v>
      </c>
    </row>
    <row r="21" spans="3:4" x14ac:dyDescent="0.25">
      <c r="C21" s="26" t="s">
        <v>38</v>
      </c>
      <c r="D21" s="27" t="s">
        <v>70</v>
      </c>
    </row>
    <row r="22" spans="3:4" x14ac:dyDescent="0.25">
      <c r="C22" s="37" t="s">
        <v>39</v>
      </c>
      <c r="D22" s="38" t="s">
        <v>71</v>
      </c>
    </row>
    <row r="23" spans="3:4" ht="5.0999999999999996" customHeight="1" x14ac:dyDescent="0.25">
      <c r="C23" s="20"/>
      <c r="D23" s="21"/>
    </row>
    <row r="24" spans="3:4" x14ac:dyDescent="0.25">
      <c r="C24" s="5"/>
    </row>
    <row r="25" spans="3:4" x14ac:dyDescent="0.25">
      <c r="C25" s="5"/>
      <c r="D25" s="1" t="s">
        <v>72</v>
      </c>
    </row>
    <row r="26" spans="3:4" x14ac:dyDescent="0.25">
      <c r="C26" s="5"/>
    </row>
    <row r="27" spans="3:4" x14ac:dyDescent="0.25">
      <c r="C27" s="5"/>
    </row>
    <row r="28" spans="3:4" x14ac:dyDescent="0.25">
      <c r="C28" s="5"/>
    </row>
    <row r="29" spans="3:4" x14ac:dyDescent="0.25">
      <c r="C29" s="5"/>
    </row>
    <row r="30" spans="3:4" x14ac:dyDescent="0.25">
      <c r="C30" s="5"/>
    </row>
    <row r="31" spans="3:4" x14ac:dyDescent="0.25">
      <c r="C31" s="5"/>
    </row>
    <row r="32" spans="3:4" x14ac:dyDescent="0.25">
      <c r="C32" s="5"/>
    </row>
    <row r="33" spans="3:3" x14ac:dyDescent="0.25">
      <c r="C33" s="5"/>
    </row>
    <row r="34" spans="3:3" x14ac:dyDescent="0.25">
      <c r="C34" s="5"/>
    </row>
    <row r="35" spans="3:3" x14ac:dyDescent="0.25">
      <c r="C35" s="5"/>
    </row>
    <row r="36" spans="3:3" x14ac:dyDescent="0.25">
      <c r="C36" s="5"/>
    </row>
    <row r="37" spans="3:3" x14ac:dyDescent="0.25">
      <c r="C37" s="5"/>
    </row>
    <row r="38" spans="3:3" x14ac:dyDescent="0.25">
      <c r="C38" s="5"/>
    </row>
    <row r="39" spans="3:3" x14ac:dyDescent="0.25">
      <c r="C39" s="5"/>
    </row>
    <row r="40" spans="3:3" x14ac:dyDescent="0.25">
      <c r="C40" s="5"/>
    </row>
    <row r="41" spans="3:3" x14ac:dyDescent="0.25">
      <c r="C41" s="5"/>
    </row>
    <row r="42" spans="3:3" x14ac:dyDescent="0.25">
      <c r="C42" s="5"/>
    </row>
    <row r="43" spans="3:3" x14ac:dyDescent="0.25">
      <c r="C43" s="5"/>
    </row>
    <row r="44" spans="3:3" x14ac:dyDescent="0.25">
      <c r="C44" s="5"/>
    </row>
    <row r="45" spans="3:3" x14ac:dyDescent="0.25">
      <c r="C45"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CDA445E90B80439E90931D3ACB14A8" ma:contentTypeVersion="6" ma:contentTypeDescription="Create a new document." ma:contentTypeScope="" ma:versionID="60995b0168fa17070113992a9029eeb1">
  <xsd:schema xmlns:xsd="http://www.w3.org/2001/XMLSchema" xmlns:xs="http://www.w3.org/2001/XMLSchema" xmlns:p="http://schemas.microsoft.com/office/2006/metadata/properties" xmlns:ns2="ce322f94-87a9-4bb2-a6ea-30bff40fe36e" xmlns:ns3="3a9b9aa6-aff9-4820-917d-20810ae0c6d3" targetNamespace="http://schemas.microsoft.com/office/2006/metadata/properties" ma:root="true" ma:fieldsID="ed9306298d143b37e8f2c1f79ea76585" ns2:_="" ns3:_="">
    <xsd:import namespace="ce322f94-87a9-4bb2-a6ea-30bff40fe36e"/>
    <xsd:import namespace="3a9b9aa6-aff9-4820-917d-20810ae0c6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322f94-87a9-4bb2-a6ea-30bff40fe3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9b9aa6-aff9-4820-917d-20810ae0c6d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68A014-10E6-479B-9772-AD542030DD80}">
  <ds:schemaRefs>
    <ds:schemaRef ds:uri="http://purl.org/dc/dcmitype/"/>
    <ds:schemaRef ds:uri="http://schemas.microsoft.com/office/2006/documentManagement/types"/>
    <ds:schemaRef ds:uri="http://purl.org/dc/elements/1.1/"/>
    <ds:schemaRef ds:uri="http://schemas.microsoft.com/office/2006/metadata/properties"/>
    <ds:schemaRef ds:uri="ce322f94-87a9-4bb2-a6ea-30bff40fe36e"/>
    <ds:schemaRef ds:uri="http://purl.org/dc/terms/"/>
    <ds:schemaRef ds:uri="http://schemas.openxmlformats.org/package/2006/metadata/core-properties"/>
    <ds:schemaRef ds:uri="http://schemas.microsoft.com/office/infopath/2007/PartnerControls"/>
    <ds:schemaRef ds:uri="3a9b9aa6-aff9-4820-917d-20810ae0c6d3"/>
    <ds:schemaRef ds:uri="http://www.w3.org/XML/1998/namespace"/>
  </ds:schemaRefs>
</ds:datastoreItem>
</file>

<file path=customXml/itemProps2.xml><?xml version="1.0" encoding="utf-8"?>
<ds:datastoreItem xmlns:ds="http://schemas.openxmlformats.org/officeDocument/2006/customXml" ds:itemID="{D269A3B6-010F-4F59-A89F-82383B85807E}">
  <ds:schemaRefs>
    <ds:schemaRef ds:uri="http://schemas.microsoft.com/sharepoint/v3/contenttype/forms"/>
  </ds:schemaRefs>
</ds:datastoreItem>
</file>

<file path=customXml/itemProps3.xml><?xml version="1.0" encoding="utf-8"?>
<ds:datastoreItem xmlns:ds="http://schemas.openxmlformats.org/officeDocument/2006/customXml" ds:itemID="{1A6DF35A-07B2-4847-B3F7-93973AA50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322f94-87a9-4bb2-a6ea-30bff40fe36e"/>
    <ds:schemaRef ds:uri="3a9b9aa6-aff9-4820-917d-20810ae0c6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SETTINGS &amp; PROJECTIONS</vt:lpstr>
      <vt:lpstr>INSTRUCTIONS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ShieldsI</dc:creator>
  <cp:lastModifiedBy>Cameron Lear</cp:lastModifiedBy>
  <cp:lastPrinted>2017-11-08T01:02:48Z</cp:lastPrinted>
  <dcterms:created xsi:type="dcterms:W3CDTF">2017-10-29T23:39:25Z</dcterms:created>
  <dcterms:modified xsi:type="dcterms:W3CDTF">2021-04-29T01:18:22Z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0x01010025CDA445E90B80439E90931D3ACB14A8</vt:lpwstr>
  </property>
</Properties>
</file>